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200" windowHeight="7310" tabRatio="697" activeTab="1"/>
  </bookViews>
  <sheets>
    <sheet name="RTI" sheetId="16" r:id="rId1"/>
    <sheet name=" RTI Weight Calculations" sheetId="6" r:id="rId2"/>
    <sheet name="STD RTI with Dist Classfication" sheetId="17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0" i="17" l="1"/>
  <c r="Q29" i="17"/>
  <c r="G4" i="17" l="1"/>
  <c r="G5" i="17"/>
  <c r="G6" i="17"/>
  <c r="G7" i="17"/>
  <c r="G8" i="17"/>
  <c r="G9" i="17"/>
  <c r="P9" i="17" s="1"/>
  <c r="G10" i="17"/>
  <c r="P10" i="17" s="1"/>
  <c r="G11" i="17"/>
  <c r="G12" i="17"/>
  <c r="G13" i="17"/>
  <c r="G14" i="17"/>
  <c r="G15" i="17"/>
  <c r="G16" i="17"/>
  <c r="P16" i="17" s="1"/>
  <c r="G17" i="17"/>
  <c r="G18" i="17"/>
  <c r="P18" i="17" s="1"/>
  <c r="G19" i="17"/>
  <c r="P19" i="17" s="1"/>
  <c r="G20" i="17"/>
  <c r="G21" i="17"/>
  <c r="G22" i="17"/>
  <c r="G23" i="17"/>
  <c r="G24" i="17"/>
  <c r="G25" i="17"/>
  <c r="P25" i="17" s="1"/>
  <c r="G26" i="17"/>
  <c r="P26" i="17" s="1"/>
  <c r="G27" i="17"/>
  <c r="P27" i="17" s="1"/>
  <c r="G28" i="17"/>
  <c r="G3" i="17"/>
  <c r="F4" i="17"/>
  <c r="F5" i="17"/>
  <c r="F6" i="17"/>
  <c r="F7" i="17"/>
  <c r="O7" i="17" s="1"/>
  <c r="F8" i="17"/>
  <c r="F9" i="17"/>
  <c r="O9" i="17" s="1"/>
  <c r="F10" i="17"/>
  <c r="O10" i="17" s="1"/>
  <c r="F11" i="17"/>
  <c r="O11" i="17" s="1"/>
  <c r="F12" i="17"/>
  <c r="F13" i="17"/>
  <c r="F14" i="17"/>
  <c r="F15" i="17"/>
  <c r="O15" i="17" s="1"/>
  <c r="F16" i="17"/>
  <c r="O16" i="17" s="1"/>
  <c r="F17" i="17"/>
  <c r="O17" i="17" s="1"/>
  <c r="F18" i="17"/>
  <c r="O18" i="17" s="1"/>
  <c r="F19" i="17"/>
  <c r="O19" i="17" s="1"/>
  <c r="F20" i="17"/>
  <c r="F21" i="17"/>
  <c r="F22" i="17"/>
  <c r="F23" i="17"/>
  <c r="F24" i="17"/>
  <c r="O24" i="17" s="1"/>
  <c r="F25" i="17"/>
  <c r="F26" i="17"/>
  <c r="O26" i="17" s="1"/>
  <c r="F27" i="17"/>
  <c r="O27" i="17" s="1"/>
  <c r="F28" i="17"/>
  <c r="F3" i="17"/>
  <c r="E4" i="17"/>
  <c r="N4" i="17" s="1"/>
  <c r="E5" i="17"/>
  <c r="N5" i="17" s="1"/>
  <c r="E6" i="17"/>
  <c r="E7" i="17"/>
  <c r="E8" i="17"/>
  <c r="E9" i="17"/>
  <c r="E10" i="17"/>
  <c r="E11" i="17"/>
  <c r="E12" i="17"/>
  <c r="N12" i="17" s="1"/>
  <c r="E13" i="17"/>
  <c r="N13" i="17" s="1"/>
  <c r="E14" i="17"/>
  <c r="E15" i="17"/>
  <c r="E16" i="17"/>
  <c r="E17" i="17"/>
  <c r="E18" i="17"/>
  <c r="E19" i="17"/>
  <c r="N19" i="17" s="1"/>
  <c r="E20" i="17"/>
  <c r="N20" i="17" s="1"/>
  <c r="E21" i="17"/>
  <c r="N21" i="17" s="1"/>
  <c r="E22" i="17"/>
  <c r="E23" i="17"/>
  <c r="N23" i="17" s="1"/>
  <c r="E24" i="17"/>
  <c r="E25" i="17"/>
  <c r="E26" i="17"/>
  <c r="E27" i="17"/>
  <c r="E28" i="17"/>
  <c r="N28" i="17" s="1"/>
  <c r="E3" i="17"/>
  <c r="D4" i="17"/>
  <c r="M4" i="17" s="1"/>
  <c r="D5" i="17"/>
  <c r="D6" i="17"/>
  <c r="D7" i="17"/>
  <c r="M7" i="17" s="1"/>
  <c r="D8" i="17"/>
  <c r="D9" i="17"/>
  <c r="D10" i="17"/>
  <c r="M10" i="17" s="1"/>
  <c r="D11" i="17"/>
  <c r="M11" i="17" s="1"/>
  <c r="D12" i="17"/>
  <c r="D13" i="17"/>
  <c r="D14" i="17"/>
  <c r="D15" i="17"/>
  <c r="D16" i="17"/>
  <c r="D17" i="17"/>
  <c r="M17" i="17" s="1"/>
  <c r="D18" i="17"/>
  <c r="M18" i="17" s="1"/>
  <c r="D19" i="17"/>
  <c r="M19" i="17" s="1"/>
  <c r="D20" i="17"/>
  <c r="M20" i="17" s="1"/>
  <c r="D21" i="17"/>
  <c r="D22" i="17"/>
  <c r="D23" i="17"/>
  <c r="M23" i="17" s="1"/>
  <c r="D24" i="17"/>
  <c r="D25" i="17"/>
  <c r="D26" i="17"/>
  <c r="M26" i="17" s="1"/>
  <c r="D27" i="17"/>
  <c r="M27" i="17" s="1"/>
  <c r="D28" i="17"/>
  <c r="M28" i="17" s="1"/>
  <c r="D3" i="17"/>
  <c r="C4" i="17"/>
  <c r="L4" i="17" s="1"/>
  <c r="C5" i="17"/>
  <c r="C6" i="17"/>
  <c r="C7" i="17"/>
  <c r="C8" i="17"/>
  <c r="C9" i="17"/>
  <c r="C10" i="17"/>
  <c r="C11" i="17"/>
  <c r="C12" i="17"/>
  <c r="L12" i="17" s="1"/>
  <c r="C13" i="17"/>
  <c r="C14" i="17"/>
  <c r="C15" i="17"/>
  <c r="C16" i="17"/>
  <c r="C17" i="17"/>
  <c r="C18" i="17"/>
  <c r="C19" i="17"/>
  <c r="C20" i="17"/>
  <c r="L20" i="17" s="1"/>
  <c r="C21" i="17"/>
  <c r="C22" i="17"/>
  <c r="C23" i="17"/>
  <c r="C24" i="17"/>
  <c r="C25" i="17"/>
  <c r="C26" i="17"/>
  <c r="L26" i="17" s="1"/>
  <c r="C27" i="17"/>
  <c r="C28" i="17"/>
  <c r="L28" i="17" s="1"/>
  <c r="C3" i="17"/>
  <c r="P3" i="17"/>
  <c r="B6" i="17"/>
  <c r="B7" i="17"/>
  <c r="B8" i="17"/>
  <c r="B9" i="17"/>
  <c r="B10" i="17"/>
  <c r="B11" i="17"/>
  <c r="B12" i="17"/>
  <c r="B13" i="17"/>
  <c r="B14" i="17"/>
  <c r="B15" i="17"/>
  <c r="B16" i="17"/>
  <c r="B17" i="17"/>
  <c r="B18" i="17"/>
  <c r="B19" i="17"/>
  <c r="K19" i="17" s="1"/>
  <c r="B20" i="17"/>
  <c r="K20" i="17" s="1"/>
  <c r="B21" i="17"/>
  <c r="K21" i="17" s="1"/>
  <c r="B22" i="17"/>
  <c r="B23" i="17"/>
  <c r="B24" i="17"/>
  <c r="B25" i="17"/>
  <c r="B26" i="17"/>
  <c r="B27" i="17"/>
  <c r="K27" i="17" s="1"/>
  <c r="B28" i="17"/>
  <c r="B5" i="17"/>
  <c r="B4" i="17"/>
  <c r="B3" i="17"/>
  <c r="K28" i="17"/>
  <c r="P28" i="17"/>
  <c r="O28" i="17"/>
  <c r="L27" i="17"/>
  <c r="N27" i="17"/>
  <c r="N26" i="17"/>
  <c r="K26" i="17"/>
  <c r="O25" i="17"/>
  <c r="N25" i="17"/>
  <c r="M25" i="17"/>
  <c r="L25" i="17"/>
  <c r="K25" i="17"/>
  <c r="P24" i="17"/>
  <c r="N24" i="17"/>
  <c r="M24" i="17"/>
  <c r="L24" i="17"/>
  <c r="K24" i="17"/>
  <c r="L23" i="17"/>
  <c r="K23" i="17"/>
  <c r="P23" i="17"/>
  <c r="O23" i="17"/>
  <c r="P22" i="17"/>
  <c r="O22" i="17"/>
  <c r="L22" i="17"/>
  <c r="N22" i="17"/>
  <c r="M22" i="17"/>
  <c r="K22" i="17"/>
  <c r="P21" i="17"/>
  <c r="O21" i="17"/>
  <c r="M21" i="17"/>
  <c r="L21" i="17"/>
  <c r="P20" i="17"/>
  <c r="O20" i="17"/>
  <c r="L19" i="17"/>
  <c r="L18" i="17"/>
  <c r="N18" i="17"/>
  <c r="K18" i="17"/>
  <c r="P17" i="17"/>
  <c r="N17" i="17"/>
  <c r="L17" i="17"/>
  <c r="K17" i="17"/>
  <c r="M16" i="17"/>
  <c r="L16" i="17"/>
  <c r="K16" i="17"/>
  <c r="N16" i="17"/>
  <c r="N15" i="17"/>
  <c r="K15" i="17"/>
  <c r="P15" i="17"/>
  <c r="M15" i="17"/>
  <c r="L15" i="17"/>
  <c r="P14" i="17"/>
  <c r="O14" i="17"/>
  <c r="L14" i="17"/>
  <c r="N14" i="17"/>
  <c r="M14" i="17"/>
  <c r="K14" i="17"/>
  <c r="P13" i="17"/>
  <c r="O13" i="17"/>
  <c r="M13" i="17"/>
  <c r="L13" i="17"/>
  <c r="K13" i="17"/>
  <c r="P12" i="17"/>
  <c r="M12" i="17"/>
  <c r="K12" i="17"/>
  <c r="O12" i="17"/>
  <c r="N11" i="17"/>
  <c r="L11" i="17"/>
  <c r="K11" i="17"/>
  <c r="P11" i="17"/>
  <c r="N10" i="17"/>
  <c r="L10" i="17"/>
  <c r="K10" i="17"/>
  <c r="N9" i="17"/>
  <c r="M9" i="17"/>
  <c r="L9" i="17"/>
  <c r="K9" i="17"/>
  <c r="N8" i="17"/>
  <c r="M8" i="17"/>
  <c r="L8" i="17"/>
  <c r="K8" i="17"/>
  <c r="P8" i="17"/>
  <c r="O8" i="17"/>
  <c r="L7" i="17"/>
  <c r="K7" i="17"/>
  <c r="P7" i="17"/>
  <c r="N7" i="17"/>
  <c r="P6" i="17"/>
  <c r="O6" i="17"/>
  <c r="N6" i="17"/>
  <c r="M6" i="17"/>
  <c r="L6" i="17"/>
  <c r="K6" i="17"/>
  <c r="P5" i="17"/>
  <c r="O5" i="17"/>
  <c r="M5" i="17"/>
  <c r="L5" i="17"/>
  <c r="K5" i="17"/>
  <c r="K4" i="17"/>
  <c r="P4" i="17"/>
  <c r="O4" i="17"/>
  <c r="L3" i="17"/>
  <c r="K3" i="17"/>
  <c r="O3" i="17"/>
  <c r="N3" i="17"/>
  <c r="M3" i="17"/>
  <c r="Q1" i="17"/>
  <c r="G29" i="16"/>
  <c r="F29" i="16"/>
  <c r="E29" i="16"/>
  <c r="D29" i="16"/>
  <c r="C29" i="16"/>
  <c r="B29" i="16"/>
  <c r="Q24" i="17" l="1"/>
  <c r="Q17" i="17"/>
  <c r="Q22" i="17"/>
  <c r="Q5" i="17"/>
  <c r="Q23" i="17"/>
  <c r="Q11" i="17"/>
  <c r="Q27" i="17"/>
  <c r="Q3" i="17"/>
  <c r="Q18" i="17"/>
  <c r="Q20" i="17"/>
  <c r="Q6" i="17"/>
  <c r="Q13" i="17"/>
  <c r="Q8" i="17"/>
  <c r="Q16" i="17"/>
  <c r="Q4" i="17"/>
  <c r="Q7" i="17"/>
  <c r="Q9" i="17"/>
  <c r="Q14" i="17"/>
  <c r="Q19" i="17"/>
  <c r="Q28" i="17"/>
  <c r="Q12" i="17"/>
  <c r="Q25" i="17"/>
  <c r="Q10" i="17"/>
  <c r="Q15" i="17"/>
  <c r="Q21" i="17"/>
  <c r="Q26" i="17"/>
  <c r="T34" i="17" l="1"/>
  <c r="Q35" i="17" s="1"/>
  <c r="T33" i="17"/>
  <c r="Q34" i="17" s="1"/>
  <c r="T32" i="17"/>
  <c r="Q33" i="17" s="1"/>
  <c r="T31" i="17"/>
  <c r="Q32" i="17" s="1"/>
  <c r="R22" i="17" l="1"/>
  <c r="R3" i="17"/>
  <c r="R17" i="17"/>
  <c r="R27" i="17"/>
  <c r="R11" i="17"/>
  <c r="R23" i="17"/>
  <c r="R24" i="17"/>
  <c r="R5" i="17"/>
  <c r="R15" i="17"/>
  <c r="R25" i="17"/>
  <c r="R19" i="17"/>
  <c r="R12" i="17"/>
  <c r="R26" i="17"/>
  <c r="R14" i="17"/>
  <c r="R8" i="17"/>
  <c r="R6" i="17"/>
  <c r="R7" i="17"/>
  <c r="R4" i="17"/>
  <c r="R9" i="17"/>
  <c r="R21" i="17"/>
  <c r="R13" i="17"/>
  <c r="R18" i="17"/>
  <c r="R20" i="17"/>
  <c r="R16" i="17"/>
  <c r="R10" i="17"/>
  <c r="R28" i="17"/>
  <c r="U35" i="17" l="1"/>
  <c r="U33" i="17"/>
  <c r="U31" i="17"/>
  <c r="U32" i="17"/>
  <c r="U34" i="17"/>
  <c r="C31" i="6"/>
  <c r="D31" i="6"/>
  <c r="E31" i="6"/>
  <c r="F31" i="6"/>
  <c r="G31" i="6"/>
  <c r="B31" i="6"/>
  <c r="C30" i="6"/>
  <c r="D30" i="6"/>
  <c r="E30" i="6"/>
  <c r="F30" i="6"/>
  <c r="G30" i="6"/>
  <c r="B30" i="6"/>
  <c r="U36" i="17" l="1"/>
  <c r="V34" i="17" s="1"/>
  <c r="V33" i="17"/>
  <c r="V35" i="17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3" i="6"/>
  <c r="I30" i="6" s="1"/>
  <c r="N4" i="6"/>
  <c r="N5" i="6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3" i="6"/>
  <c r="N30" i="6" s="1"/>
  <c r="M4" i="6"/>
  <c r="M5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3" i="6"/>
  <c r="M30" i="6" s="1"/>
  <c r="L4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3" i="6"/>
  <c r="L30" i="6" s="1"/>
  <c r="K4" i="6"/>
  <c r="K5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3" i="6"/>
  <c r="K30" i="6" s="1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3" i="6"/>
  <c r="J30" i="6" s="1"/>
  <c r="V31" i="17" l="1"/>
  <c r="V32" i="17"/>
  <c r="R8" i="6"/>
  <c r="S8" i="6"/>
  <c r="T8" i="6"/>
  <c r="U8" i="6"/>
  <c r="V8" i="6"/>
  <c r="R7" i="6"/>
  <c r="S7" i="6"/>
  <c r="T7" i="6"/>
  <c r="U7" i="6"/>
  <c r="V7" i="6"/>
  <c r="R6" i="6"/>
  <c r="S6" i="6"/>
  <c r="T6" i="6"/>
  <c r="U6" i="6"/>
  <c r="V6" i="6"/>
  <c r="R5" i="6"/>
  <c r="S5" i="6"/>
  <c r="T5" i="6"/>
  <c r="U5" i="6"/>
  <c r="V5" i="6"/>
  <c r="Q8" i="6"/>
  <c r="W8" i="6"/>
  <c r="Q7" i="6"/>
  <c r="W7" i="6"/>
  <c r="Q6" i="6"/>
  <c r="W6" i="6"/>
  <c r="Q5" i="6"/>
  <c r="W5" i="6"/>
  <c r="R4" i="6"/>
  <c r="S4" i="6"/>
  <c r="T4" i="6"/>
  <c r="U4" i="6"/>
  <c r="V4" i="6"/>
  <c r="Q4" i="6"/>
  <c r="W4" i="6"/>
  <c r="R3" i="6"/>
  <c r="S3" i="6"/>
  <c r="T3" i="6"/>
  <c r="U3" i="6"/>
  <c r="V3" i="6"/>
  <c r="Q3" i="6"/>
  <c r="W3" i="6"/>
  <c r="Y3" i="6"/>
  <c r="Y4" i="6"/>
  <c r="Y5" i="6"/>
  <c r="Y6" i="6"/>
  <c r="Y7" i="6"/>
  <c r="Y8" i="6"/>
  <c r="Y9" i="6"/>
  <c r="Z3" i="6"/>
  <c r="Z8" i="6"/>
  <c r="Z7" i="6"/>
  <c r="Z6" i="6"/>
  <c r="Z5" i="6"/>
  <c r="Z4" i="6"/>
  <c r="V36" i="17" l="1"/>
</calcChain>
</file>

<file path=xl/sharedStrings.xml><?xml version="1.0" encoding="utf-8"?>
<sst xmlns="http://schemas.openxmlformats.org/spreadsheetml/2006/main" count="177" uniqueCount="57">
  <si>
    <t>Rural Transformation Level Assessment</t>
  </si>
  <si>
    <t xml:space="preserve">Urbanisation Level Change </t>
  </si>
  <si>
    <t>Rural Female literacy rate Change</t>
  </si>
  <si>
    <t>Employment Structure Change</t>
  </si>
  <si>
    <t xml:space="preserve">Cropping intensity index change </t>
  </si>
  <si>
    <t>Food Crop Farmland Index Change</t>
  </si>
  <si>
    <t>Rural Consumption structure change rate</t>
  </si>
  <si>
    <t>Normalisation</t>
  </si>
  <si>
    <t>Linear Correlation</t>
  </si>
  <si>
    <t>District</t>
  </si>
  <si>
    <t>SD* Measure of Conflict</t>
  </si>
  <si>
    <t>Percentage Weights</t>
  </si>
  <si>
    <t>Kachchh</t>
  </si>
  <si>
    <t>Banas Kantha</t>
  </si>
  <si>
    <t>Patan</t>
  </si>
  <si>
    <t>Mahesana</t>
  </si>
  <si>
    <t>SUM</t>
  </si>
  <si>
    <t>Sabar Kantha</t>
  </si>
  <si>
    <t>Gandhinagar</t>
  </si>
  <si>
    <t>Ahmadabad</t>
  </si>
  <si>
    <t>Surendranagar</t>
  </si>
  <si>
    <t>Rajkot</t>
  </si>
  <si>
    <t>Jamnagar</t>
  </si>
  <si>
    <t xml:space="preserve">Porbandar </t>
  </si>
  <si>
    <t>Junagadh</t>
  </si>
  <si>
    <t>Amreli</t>
  </si>
  <si>
    <t>Bhavnagar</t>
  </si>
  <si>
    <t xml:space="preserve">Anand  </t>
  </si>
  <si>
    <t>Kheda</t>
  </si>
  <si>
    <t>Panch Mahals</t>
  </si>
  <si>
    <t xml:space="preserve">Dohad  </t>
  </si>
  <si>
    <t>Vadodara</t>
  </si>
  <si>
    <t>Narmada</t>
  </si>
  <si>
    <t>Bharuch</t>
  </si>
  <si>
    <t>The Dangs</t>
  </si>
  <si>
    <t xml:space="preserve">Navsari  </t>
  </si>
  <si>
    <t>Valsad</t>
  </si>
  <si>
    <t>Surat</t>
  </si>
  <si>
    <t>Gujarat</t>
  </si>
  <si>
    <t>BEST</t>
  </si>
  <si>
    <t>STD</t>
  </si>
  <si>
    <t>WORST</t>
  </si>
  <si>
    <t>Measure of conflict</t>
  </si>
  <si>
    <t>Maximum</t>
  </si>
  <si>
    <t>CRITIC Weight</t>
  </si>
  <si>
    <t>Mean</t>
  </si>
  <si>
    <t>SD</t>
  </si>
  <si>
    <t>Low</t>
  </si>
  <si>
    <t>`-1 to Mean - halfSD</t>
  </si>
  <si>
    <t>Intermediate Low</t>
  </si>
  <si>
    <t>Mean - halfSD to Mean</t>
  </si>
  <si>
    <t>Medium</t>
  </si>
  <si>
    <t>Mean to Mean + halfSD</t>
  </si>
  <si>
    <t>Intermediate High</t>
  </si>
  <si>
    <t>Mean + halfSD to Mean+Full SD</t>
  </si>
  <si>
    <t>High</t>
  </si>
  <si>
    <t>Mean+Full SD to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</si>
</sst>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0" borderId="0" xfId="1" applyNumberFormat="1" applyFont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6" fillId="2" borderId="2" xfId="0" applyNumberFormat="1" applyFont="1" applyFill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2" fontId="0" fillId="0" borderId="1" xfId="1" applyNumberFormat="1" applyFont="1" applyBorder="1"/>
    <xf numFmtId="10" fontId="0" fillId="0" borderId="1" xfId="1" applyNumberFormat="1" applyFont="1" applyBorder="1"/>
    <xf numFmtId="0" fontId="1" fillId="7" borderId="1" xfId="0" applyFont="1" applyFill="1" applyBorder="1"/>
    <xf numFmtId="0" fontId="1" fillId="7" borderId="1" xfId="0" applyFont="1" applyFill="1" applyBorder="1" applyAlignment="1">
      <alignment wrapText="1"/>
    </xf>
    <xf numFmtId="0" fontId="0" fillId="5" borderId="1" xfId="0" applyFill="1" applyBorder="1"/>
    <xf numFmtId="0" fontId="8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/>
    </xf>
    <xf numFmtId="164" fontId="0" fillId="0" borderId="1" xfId="0" applyNumberFormat="1" applyBorder="1"/>
    <xf numFmtId="164" fontId="0" fillId="0" borderId="0" xfId="0" applyNumberFormat="1"/>
    <xf numFmtId="0" fontId="1" fillId="9" borderId="0" xfId="0" applyFont="1" applyFill="1" applyAlignment="1">
      <alignment wrapText="1"/>
    </xf>
    <xf numFmtId="164" fontId="0" fillId="0" borderId="3" xfId="0" applyNumberFormat="1" applyBorder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0" fillId="0" borderId="0" xfId="0" applyFont="1" applyAlignment="1">
      <alignment horizontal="center"/>
    </xf>
    <xf numFmtId="0" fontId="0" fillId="0" borderId="0" xfId="0" applyFont="1"/>
    <xf numFmtId="165" fontId="1" fillId="0" borderId="0" xfId="0" applyNumberFormat="1" applyFont="1" applyAlignment="1">
      <alignment horizontal="center"/>
    </xf>
    <xf numFmtId="164" fontId="1" fillId="7" borderId="0" xfId="0" applyNumberFormat="1" applyFont="1" applyFill="1"/>
    <xf numFmtId="0" fontId="1" fillId="7" borderId="0" xfId="0" applyFont="1" applyFill="1"/>
    <xf numFmtId="0" fontId="0" fillId="7" borderId="0" xfId="0" applyFill="1"/>
    <xf numFmtId="164" fontId="0" fillId="7" borderId="0" xfId="0" applyNumberFormat="1" applyFill="1"/>
    <xf numFmtId="10" fontId="0" fillId="0" borderId="0" xfId="1" applyNumberFormat="1" applyFont="1"/>
    <xf numFmtId="10" fontId="0" fillId="0" borderId="0" xfId="0" applyNumberFormat="1"/>
    <xf numFmtId="0" fontId="2" fillId="6" borderId="1" xfId="0" applyFont="1" applyFill="1" applyBorder="1" applyAlignment="1">
      <alignment horizontal="left" vertical="center"/>
    </xf>
    <xf numFmtId="0" fontId="1" fillId="8" borderId="1" xfId="0" applyFont="1" applyFill="1" applyBorder="1" applyAlignment="1">
      <alignment horizont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mruColors>
      <color rgb="FFF6BB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13" workbookViewId="0">
      <selection activeCell="F23" sqref="F23"/>
    </sheetView>
  </sheetViews>
  <sheetFormatPr defaultRowHeight="14.5" x14ac:dyDescent="0.35"/>
  <cols>
    <col min="1" max="1" width="22.6328125" style="36" customWidth="1"/>
    <col min="2" max="2" width="11.6328125" style="4" customWidth="1"/>
    <col min="3" max="3" width="11.6328125" style="4" bestFit="1" customWidth="1"/>
    <col min="4" max="4" width="11.453125" style="3" bestFit="1" customWidth="1"/>
    <col min="5" max="5" width="11.7265625" style="3" bestFit="1" customWidth="1"/>
    <col min="6" max="6" width="12.08984375" bestFit="1" customWidth="1"/>
    <col min="7" max="7" width="16.81640625" customWidth="1"/>
  </cols>
  <sheetData>
    <row r="1" spans="1:7" x14ac:dyDescent="0.35">
      <c r="A1" s="30" t="s">
        <v>0</v>
      </c>
    </row>
    <row r="2" spans="1:7" ht="45.5" customHeight="1" x14ac:dyDescent="0.35">
      <c r="A2" s="31" t="s">
        <v>9</v>
      </c>
      <c r="B2" s="32" t="s">
        <v>1</v>
      </c>
      <c r="C2" s="33" t="s">
        <v>2</v>
      </c>
      <c r="D2" s="33" t="s">
        <v>3</v>
      </c>
      <c r="E2" s="33" t="s">
        <v>4</v>
      </c>
      <c r="F2" s="33" t="s">
        <v>5</v>
      </c>
      <c r="G2" s="33" t="s">
        <v>6</v>
      </c>
    </row>
    <row r="3" spans="1:7" x14ac:dyDescent="0.35">
      <c r="A3" s="34" t="s">
        <v>12</v>
      </c>
      <c r="B3" s="5">
        <v>0.16080565230546703</v>
      </c>
      <c r="C3" s="5">
        <v>0.30676925139049477</v>
      </c>
      <c r="D3" s="5">
        <v>-3.717271304378602E-2</v>
      </c>
      <c r="E3" s="5">
        <v>3.2029056028903338E-2</v>
      </c>
      <c r="F3" s="2">
        <v>-0.30533430255038124</v>
      </c>
      <c r="G3" s="2">
        <v>-0.26209123599764428</v>
      </c>
    </row>
    <row r="4" spans="1:7" x14ac:dyDescent="0.35">
      <c r="A4" s="34" t="s">
        <v>13</v>
      </c>
      <c r="B4" s="5">
        <v>0.20861387613775947</v>
      </c>
      <c r="C4" s="5">
        <v>0.63437566403685697</v>
      </c>
      <c r="D4" s="5">
        <v>5.2591788238512314E-2</v>
      </c>
      <c r="E4" s="5">
        <v>-7.127232495353783E-2</v>
      </c>
      <c r="F4" s="2">
        <v>0.54820493252138391</v>
      </c>
      <c r="G4" s="2">
        <v>-0.25272043551016588</v>
      </c>
    </row>
    <row r="5" spans="1:7" x14ac:dyDescent="0.35">
      <c r="A5" s="34" t="s">
        <v>14</v>
      </c>
      <c r="B5" s="5">
        <v>4.0856689249177881E-2</v>
      </c>
      <c r="C5" s="5">
        <v>0.43827507073580529</v>
      </c>
      <c r="D5" s="5">
        <v>8.2274402742237615E-2</v>
      </c>
      <c r="E5" s="5">
        <v>5.6158065558418312E-2</v>
      </c>
      <c r="F5" s="2">
        <v>0.16746092700831033</v>
      </c>
      <c r="G5" s="2">
        <v>-0.49085200882706509</v>
      </c>
    </row>
    <row r="6" spans="1:7" x14ac:dyDescent="0.35">
      <c r="A6" s="34" t="s">
        <v>15</v>
      </c>
      <c r="B6" s="5">
        <v>0.12283193648728689</v>
      </c>
      <c r="C6" s="5">
        <v>0.24320950848237965</v>
      </c>
      <c r="D6" s="5">
        <v>0.22215752431469116</v>
      </c>
      <c r="E6" s="5">
        <v>-6.4077397980642797E-2</v>
      </c>
      <c r="F6" s="2">
        <v>-0.12306556884787533</v>
      </c>
      <c r="G6" s="2">
        <v>-0.18629047171152913</v>
      </c>
    </row>
    <row r="7" spans="1:7" x14ac:dyDescent="0.35">
      <c r="A7" s="34" t="s">
        <v>17</v>
      </c>
      <c r="B7" s="5">
        <v>0.56157633553534092</v>
      </c>
      <c r="C7" s="5">
        <v>0.26815774243640994</v>
      </c>
      <c r="D7" s="5">
        <v>7.1541784535364125E-2</v>
      </c>
      <c r="E7" s="5">
        <v>5.694355030733815E-2</v>
      </c>
      <c r="F7" s="2">
        <v>-0.19957759730198307</v>
      </c>
      <c r="G7" s="2">
        <v>8.2927736460046544E-2</v>
      </c>
    </row>
    <row r="8" spans="1:7" x14ac:dyDescent="0.35">
      <c r="A8" s="34" t="s">
        <v>18</v>
      </c>
      <c r="B8" s="5">
        <v>0.23250308111068352</v>
      </c>
      <c r="C8" s="5">
        <v>0.26826673175887999</v>
      </c>
      <c r="D8" s="5">
        <v>0.27664672942118762</v>
      </c>
      <c r="E8" s="5">
        <v>0.1797752808988764</v>
      </c>
      <c r="F8" s="2">
        <v>-0.40010185185185176</v>
      </c>
      <c r="G8" s="2">
        <v>-0.19084261199463762</v>
      </c>
    </row>
    <row r="9" spans="1:7" x14ac:dyDescent="0.35">
      <c r="A9" s="34" t="s">
        <v>19</v>
      </c>
      <c r="B9" s="5">
        <v>6.5088423034391524E-2</v>
      </c>
      <c r="C9" s="5">
        <v>0.30996450779969098</v>
      </c>
      <c r="D9" s="5">
        <v>0.18513424100366629</v>
      </c>
      <c r="E9" s="5">
        <v>-0.20526489248519703</v>
      </c>
      <c r="F9" s="2">
        <v>-3.0650850543323626E-2</v>
      </c>
      <c r="G9" s="2">
        <v>-0.17448639459591866</v>
      </c>
    </row>
    <row r="10" spans="1:7" x14ac:dyDescent="0.35">
      <c r="A10" s="34" t="s">
        <v>20</v>
      </c>
      <c r="B10" s="5">
        <v>0.12118193425265705</v>
      </c>
      <c r="C10" s="5">
        <v>0.40177812260386592</v>
      </c>
      <c r="D10" s="5">
        <v>6.0099210491492902E-2</v>
      </c>
      <c r="E10" s="5">
        <v>-0.20699434076907772</v>
      </c>
      <c r="F10" s="2">
        <v>-0.68066114040013748</v>
      </c>
      <c r="G10" s="2">
        <v>-0.21924353050762857</v>
      </c>
    </row>
    <row r="11" spans="1:7" x14ac:dyDescent="0.35">
      <c r="A11" s="34" t="s">
        <v>21</v>
      </c>
      <c r="B11" s="5">
        <v>0.21272619256593897</v>
      </c>
      <c r="C11" s="5">
        <v>0.25026398829709795</v>
      </c>
      <c r="D11" s="5">
        <v>9.6017870301887825E-2</v>
      </c>
      <c r="E11" s="5">
        <v>0.64489407591531933</v>
      </c>
      <c r="F11" s="2">
        <v>-0.24230718465396622</v>
      </c>
      <c r="G11" s="2">
        <v>-0.27057996932495887</v>
      </c>
    </row>
    <row r="12" spans="1:7" x14ac:dyDescent="0.35">
      <c r="A12" s="34" t="s">
        <v>22</v>
      </c>
      <c r="B12" s="5">
        <v>0.19533250662195373</v>
      </c>
      <c r="C12" s="5">
        <v>0.32375105086213413</v>
      </c>
      <c r="D12" s="5">
        <v>-4.6486326906120022E-3</v>
      </c>
      <c r="E12" s="5">
        <v>1.869533740617022</v>
      </c>
      <c r="F12" s="2">
        <v>-0.81478841836912264</v>
      </c>
      <c r="G12" s="2">
        <v>-4.0581598839184293E-3</v>
      </c>
    </row>
    <row r="13" spans="1:7" x14ac:dyDescent="0.35">
      <c r="A13" s="34" t="s">
        <v>23</v>
      </c>
      <c r="B13" s="5">
        <v>3.4862541442936324E-3</v>
      </c>
      <c r="C13" s="5">
        <v>0.2788218559602697</v>
      </c>
      <c r="D13" s="5">
        <v>3.5273207917421244E-2</v>
      </c>
      <c r="E13" s="5">
        <v>0.45569565128289208</v>
      </c>
      <c r="F13" s="2">
        <v>-0.3175997991463721</v>
      </c>
      <c r="G13" s="2">
        <v>0.32987575036150518</v>
      </c>
    </row>
    <row r="14" spans="1:7" x14ac:dyDescent="0.35">
      <c r="A14" s="34" t="s">
        <v>24</v>
      </c>
      <c r="B14" s="5">
        <v>0.2931347126649948</v>
      </c>
      <c r="C14" s="5">
        <v>0.36380413324042099</v>
      </c>
      <c r="D14" s="5">
        <v>8.9124065807973815E-2</v>
      </c>
      <c r="E14" s="5">
        <v>-3.0035707060008233E-2</v>
      </c>
      <c r="F14" s="2">
        <v>0.4061862663151804</v>
      </c>
      <c r="G14" s="2">
        <v>-0.18847549793246268</v>
      </c>
    </row>
    <row r="15" spans="1:7" x14ac:dyDescent="0.35">
      <c r="A15" s="34" t="s">
        <v>25</v>
      </c>
      <c r="B15" s="5">
        <v>0.14451112876427666</v>
      </c>
      <c r="C15" s="5">
        <v>0.24636117876593605</v>
      </c>
      <c r="D15" s="5">
        <v>0.10720936066556559</v>
      </c>
      <c r="E15" s="5">
        <v>0.12857018497145523</v>
      </c>
      <c r="F15" s="2">
        <v>-0.45261185490330696</v>
      </c>
      <c r="G15" s="2">
        <v>0.20675025039651129</v>
      </c>
    </row>
    <row r="16" spans="1:7" x14ac:dyDescent="0.35">
      <c r="A16" s="34" t="s">
        <v>26</v>
      </c>
      <c r="B16" s="5">
        <v>0.10433820645235288</v>
      </c>
      <c r="C16" s="5">
        <v>0.39285296103899608</v>
      </c>
      <c r="D16" s="5">
        <v>0.24536806351661047</v>
      </c>
      <c r="E16" s="5">
        <v>0.29692692678933597</v>
      </c>
      <c r="F16" s="2">
        <v>-0.72505866223884041</v>
      </c>
      <c r="G16" s="2">
        <v>-0.23636574834247823</v>
      </c>
    </row>
    <row r="17" spans="1:7" x14ac:dyDescent="0.35">
      <c r="A17" s="34" t="s">
        <v>27</v>
      </c>
      <c r="B17" s="5">
        <v>0.11667212996636737</v>
      </c>
      <c r="C17" s="5">
        <v>0.30849767462116234</v>
      </c>
      <c r="D17" s="5">
        <v>0.14162938176692644</v>
      </c>
      <c r="E17" s="5">
        <v>0.39408503911142123</v>
      </c>
      <c r="F17" s="2">
        <v>-0.15533318253016415</v>
      </c>
      <c r="G17" s="2">
        <v>0.15834715988215534</v>
      </c>
    </row>
    <row r="18" spans="1:7" x14ac:dyDescent="0.35">
      <c r="A18" s="34" t="s">
        <v>28</v>
      </c>
      <c r="B18" s="5">
        <v>0.14168027725177215</v>
      </c>
      <c r="C18" s="5">
        <v>0.41651589971784053</v>
      </c>
      <c r="D18" s="5">
        <v>0.18242162840524498</v>
      </c>
      <c r="E18" s="5">
        <v>0.34102172662507191</v>
      </c>
      <c r="F18" s="2">
        <v>0.89984383937245194</v>
      </c>
      <c r="G18" s="2">
        <v>0.24041543253429395</v>
      </c>
    </row>
    <row r="19" spans="1:7" x14ac:dyDescent="0.35">
      <c r="A19" s="34" t="s">
        <v>29</v>
      </c>
      <c r="B19" s="5">
        <v>0.35512897675486932</v>
      </c>
      <c r="C19" s="5">
        <v>0.36798640070645983</v>
      </c>
      <c r="D19" s="5">
        <v>4.2739392757140462E-2</v>
      </c>
      <c r="E19" s="5">
        <v>-0.16189380291370309</v>
      </c>
      <c r="F19" s="2">
        <v>1.2694973347309686</v>
      </c>
      <c r="G19" s="2">
        <v>-5.4974863268271529E-2</v>
      </c>
    </row>
    <row r="20" spans="1:7" x14ac:dyDescent="0.35">
      <c r="A20" s="34" t="s">
        <v>30</v>
      </c>
      <c r="B20" s="5">
        <v>-5.6933177424308597E-2</v>
      </c>
      <c r="C20" s="5">
        <v>0.68424919188117617</v>
      </c>
      <c r="D20" s="5">
        <v>1.9384896457558726E-2</v>
      </c>
      <c r="E20" s="5">
        <v>0.12250540157516898</v>
      </c>
      <c r="F20" s="2">
        <v>0.25629943253653226</v>
      </c>
      <c r="G20" s="2">
        <v>9.3062209813647268E-2</v>
      </c>
    </row>
    <row r="21" spans="1:7" x14ac:dyDescent="0.35">
      <c r="A21" s="34" t="s">
        <v>31</v>
      </c>
      <c r="B21" s="5">
        <v>0.42534915719384148</v>
      </c>
      <c r="C21" s="5">
        <v>0.68137960150649912</v>
      </c>
      <c r="D21" s="5">
        <v>-9.1876082637246965E-3</v>
      </c>
      <c r="E21" s="5">
        <v>1.1785044019105213</v>
      </c>
      <c r="F21" s="2">
        <v>7.1123950999769834</v>
      </c>
      <c r="G21" s="2">
        <v>-5.8810326913323122E-2</v>
      </c>
    </row>
    <row r="22" spans="1:7" x14ac:dyDescent="0.35">
      <c r="A22" s="34" t="s">
        <v>32</v>
      </c>
      <c r="B22" s="5">
        <v>3.4761306581229293E-2</v>
      </c>
      <c r="C22" s="5">
        <v>0.47204472156972321</v>
      </c>
      <c r="D22" s="5">
        <v>8.9277341222401843E-2</v>
      </c>
      <c r="E22" s="5">
        <v>-0.51591800156827594</v>
      </c>
      <c r="F22" s="2">
        <v>2.9290134814170541</v>
      </c>
      <c r="G22" s="2">
        <v>0.14386397735433676</v>
      </c>
    </row>
    <row r="23" spans="1:7" x14ac:dyDescent="0.35">
      <c r="A23" s="34" t="s">
        <v>33</v>
      </c>
      <c r="B23" s="5">
        <v>0.31584187096587862</v>
      </c>
      <c r="C23" s="5">
        <v>0.21425433854472406</v>
      </c>
      <c r="D23" s="5">
        <v>9.3401669419494529E-2</v>
      </c>
      <c r="E23" s="5">
        <v>1.7957529650544686</v>
      </c>
      <c r="F23" s="2">
        <v>16.573892048853171</v>
      </c>
      <c r="G23" s="2">
        <v>-0.19292767901594707</v>
      </c>
    </row>
    <row r="24" spans="1:7" x14ac:dyDescent="0.35">
      <c r="A24" s="34" t="s">
        <v>34</v>
      </c>
      <c r="B24" s="5">
        <v>0</v>
      </c>
      <c r="C24" s="5">
        <v>0.36110584171810944</v>
      </c>
      <c r="D24" s="5">
        <v>0.11339079426249865</v>
      </c>
      <c r="E24" s="5">
        <v>0.793492972410203</v>
      </c>
      <c r="F24" s="2">
        <v>3.3773528316716992</v>
      </c>
      <c r="G24" s="2">
        <v>-0.16205395365203468</v>
      </c>
    </row>
    <row r="25" spans="1:7" x14ac:dyDescent="0.35">
      <c r="A25" s="34" t="s">
        <v>35</v>
      </c>
      <c r="B25" s="5">
        <v>0.12471992935444416</v>
      </c>
      <c r="C25" s="5">
        <v>0.21087141202068554</v>
      </c>
      <c r="D25" s="5">
        <v>3.4882732060026865E-2</v>
      </c>
      <c r="E25" s="5">
        <v>-0.34945900957136911</v>
      </c>
      <c r="F25" s="2">
        <v>2.3720877534305993</v>
      </c>
      <c r="G25" s="2">
        <v>6.5089681329893262E-2</v>
      </c>
    </row>
    <row r="26" spans="1:7" x14ac:dyDescent="0.35">
      <c r="A26" s="34" t="s">
        <v>36</v>
      </c>
      <c r="B26" s="5">
        <v>0.37879640259961056</v>
      </c>
      <c r="C26" s="5">
        <v>0.27348067989395014</v>
      </c>
      <c r="D26" s="5">
        <v>-2.5943556439353428E-2</v>
      </c>
      <c r="E26" s="5">
        <v>2.9995277771947868</v>
      </c>
      <c r="F26" s="2">
        <v>2.0115983922616096</v>
      </c>
      <c r="G26" s="2">
        <v>4.4113147495779985E-2</v>
      </c>
    </row>
    <row r="27" spans="1:7" x14ac:dyDescent="0.35">
      <c r="A27" s="34" t="s">
        <v>37</v>
      </c>
      <c r="B27" s="5">
        <v>0.32956202191467687</v>
      </c>
      <c r="C27" s="5">
        <v>0.34806159963372291</v>
      </c>
      <c r="D27" s="5">
        <v>-1.1108811127173162E-2</v>
      </c>
      <c r="E27" s="5">
        <v>0.49310201127366043</v>
      </c>
      <c r="F27" s="2">
        <v>8.0365352637021701</v>
      </c>
      <c r="G27" s="2">
        <v>0.19558680622086808</v>
      </c>
    </row>
    <row r="28" spans="1:7" x14ac:dyDescent="0.35">
      <c r="A28" s="34" t="s">
        <v>38</v>
      </c>
      <c r="B28" s="5">
        <v>0.14019999999999999</v>
      </c>
      <c r="C28" s="5">
        <v>0.31345556741621144</v>
      </c>
      <c r="D28" s="5">
        <v>6.0691922683385635E-2</v>
      </c>
      <c r="E28" s="5">
        <v>3.8239346765359866E-2</v>
      </c>
      <c r="F28" s="2">
        <v>0.36790985649883284</v>
      </c>
      <c r="G28" s="2">
        <v>-9.6079472210743797E-2</v>
      </c>
    </row>
    <row r="29" spans="1:7" x14ac:dyDescent="0.35">
      <c r="A29" s="35" t="s">
        <v>43</v>
      </c>
      <c r="B29" s="6">
        <f>MAX(B3:B28)</f>
        <v>0.56157633553534092</v>
      </c>
      <c r="C29" s="6">
        <f t="shared" ref="C29:G29" si="0">MAX(C3:C28)</f>
        <v>0.68424919188117617</v>
      </c>
      <c r="D29" s="6">
        <f t="shared" si="0"/>
        <v>0.27664672942118762</v>
      </c>
      <c r="E29" s="6">
        <f t="shared" si="0"/>
        <v>2.9995277771947868</v>
      </c>
      <c r="F29" s="6">
        <f t="shared" si="0"/>
        <v>16.573892048853171</v>
      </c>
      <c r="G29" s="6">
        <f t="shared" si="0"/>
        <v>0.32987575036150518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tabSelected="1" workbookViewId="0">
      <selection activeCell="A10" sqref="A10"/>
    </sheetView>
  </sheetViews>
  <sheetFormatPr defaultRowHeight="14.5" x14ac:dyDescent="0.35"/>
  <cols>
    <col min="1" max="1" width="22.54296875" customWidth="1"/>
    <col min="2" max="2" width="12.453125" style="4" customWidth="1"/>
    <col min="3" max="3" width="14.1796875" style="4" customWidth="1"/>
    <col min="4" max="4" width="12.54296875" style="3" customWidth="1"/>
    <col min="5" max="5" width="14.26953125" style="3" customWidth="1"/>
    <col min="6" max="6" width="14.54296875" customWidth="1"/>
    <col min="7" max="7" width="16.81640625" customWidth="1"/>
    <col min="9" max="9" width="11.453125" customWidth="1"/>
    <col min="10" max="10" width="15" customWidth="1"/>
    <col min="11" max="11" width="13.26953125" customWidth="1"/>
    <col min="12" max="12" width="13.453125" customWidth="1"/>
    <col min="13" max="13" width="12.81640625" customWidth="1"/>
    <col min="14" max="14" width="16.1796875" customWidth="1"/>
    <col min="16" max="16" width="42.36328125" customWidth="1"/>
    <col min="17" max="17" width="13.81640625" customWidth="1"/>
    <col min="18" max="18" width="12.1796875" customWidth="1"/>
    <col min="19" max="20" width="12.54296875" customWidth="1"/>
    <col min="21" max="21" width="12.81640625" customWidth="1"/>
    <col min="22" max="22" width="13.26953125" customWidth="1"/>
    <col min="25" max="25" width="12.453125" customWidth="1"/>
    <col min="26" max="26" width="11.26953125" customWidth="1"/>
  </cols>
  <sheetData>
    <row r="1" spans="1:27" x14ac:dyDescent="0.35">
      <c r="A1" s="44" t="s">
        <v>0</v>
      </c>
      <c r="B1" s="44"/>
      <c r="C1" s="44"/>
      <c r="D1" s="44"/>
      <c r="E1" s="44"/>
      <c r="F1" s="44"/>
      <c r="G1" s="44"/>
      <c r="I1" s="45" t="s">
        <v>7</v>
      </c>
      <c r="J1" s="45"/>
      <c r="K1" s="45"/>
      <c r="L1" s="45"/>
      <c r="M1" s="45"/>
      <c r="N1" s="45"/>
      <c r="P1" s="45" t="s">
        <v>8</v>
      </c>
      <c r="Q1" s="45"/>
      <c r="R1" s="45"/>
      <c r="S1" s="45"/>
      <c r="T1" s="45"/>
      <c r="U1" s="45"/>
      <c r="V1" s="45"/>
      <c r="W1" s="45"/>
    </row>
    <row r="2" spans="1:27" ht="45.65" customHeight="1" x14ac:dyDescent="0.35">
      <c r="A2" s="10" t="s">
        <v>9</v>
      </c>
      <c r="B2" s="7" t="s">
        <v>1</v>
      </c>
      <c r="C2" s="8" t="s">
        <v>2</v>
      </c>
      <c r="D2" s="8" t="s">
        <v>3</v>
      </c>
      <c r="E2" s="11" t="s">
        <v>4</v>
      </c>
      <c r="F2" s="11" t="s">
        <v>5</v>
      </c>
      <c r="G2" s="10" t="s">
        <v>6</v>
      </c>
      <c r="I2" s="7" t="s">
        <v>1</v>
      </c>
      <c r="J2" s="8" t="s">
        <v>2</v>
      </c>
      <c r="K2" s="8" t="s">
        <v>3</v>
      </c>
      <c r="L2" s="11" t="s">
        <v>4</v>
      </c>
      <c r="M2" s="11" t="s">
        <v>5</v>
      </c>
      <c r="N2" s="10" t="s">
        <v>6</v>
      </c>
      <c r="P2" s="22"/>
      <c r="Q2" s="7" t="s">
        <v>1</v>
      </c>
      <c r="R2" s="8" t="s">
        <v>2</v>
      </c>
      <c r="S2" s="8" t="s">
        <v>3</v>
      </c>
      <c r="T2" s="11" t="s">
        <v>4</v>
      </c>
      <c r="U2" s="11" t="s">
        <v>5</v>
      </c>
      <c r="V2" s="10" t="s">
        <v>6</v>
      </c>
      <c r="W2" s="21" t="s">
        <v>42</v>
      </c>
      <c r="Y2" s="21" t="s">
        <v>10</v>
      </c>
      <c r="Z2" s="21" t="s">
        <v>11</v>
      </c>
      <c r="AA2" s="28"/>
    </row>
    <row r="3" spans="1:27" ht="17" customHeight="1" x14ac:dyDescent="0.35">
      <c r="A3" s="9" t="s">
        <v>12</v>
      </c>
      <c r="B3" s="5">
        <v>0.16080565230546703</v>
      </c>
      <c r="C3" s="5">
        <v>0.30676925139049477</v>
      </c>
      <c r="D3" s="12">
        <v>-3.7172713043785999E-2</v>
      </c>
      <c r="E3" s="5">
        <v>3.2029056028903338E-2</v>
      </c>
      <c r="F3" s="14">
        <v>-0.30533430255038102</v>
      </c>
      <c r="G3" s="12">
        <v>-0.262091235997644</v>
      </c>
      <c r="H3" s="25"/>
      <c r="I3" s="26">
        <f>(B3-$B$31)/($B$30-$B$31)</f>
        <v>0.6912243085667984</v>
      </c>
      <c r="J3" s="26">
        <f>(C3-$C$31)/($C$30-$C$31)</f>
        <v>0.20258204641137004</v>
      </c>
      <c r="K3" s="26">
        <f>(D3-$D$31)/($D$30-$D$31)</f>
        <v>0</v>
      </c>
      <c r="L3" s="26">
        <f>(E3-$E$31)/($E$30-$E$31)</f>
        <v>0.15586844232027353</v>
      </c>
      <c r="M3" s="26">
        <f>(F3-$F$31)/($F$30-$F$31)</f>
        <v>2.9298031945498355E-2</v>
      </c>
      <c r="N3" s="26">
        <f>(G3-$G$31)/($G$30-$G$31)</f>
        <v>0.27872917696312616</v>
      </c>
      <c r="P3" s="7" t="s">
        <v>1</v>
      </c>
      <c r="Q3" s="26">
        <f>1-(CORREL($I$3:$I$28,I3:I28))</f>
        <v>0</v>
      </c>
      <c r="R3" s="26">
        <f t="shared" ref="R3:V3" si="0">1-(CORREL($I$3:$I$28,J3:J28))</f>
        <v>1.0249239213596726</v>
      </c>
      <c r="S3" s="26">
        <f t="shared" si="0"/>
        <v>1.1120962675040196</v>
      </c>
      <c r="T3" s="26">
        <f t="shared" si="0"/>
        <v>0.70813604597782653</v>
      </c>
      <c r="U3" s="26">
        <f t="shared" si="0"/>
        <v>0.74475602146550823</v>
      </c>
      <c r="V3" s="26">
        <f t="shared" si="0"/>
        <v>0.95863795017859244</v>
      </c>
      <c r="W3" s="26">
        <f>SUM(Q3:V3)</f>
        <v>4.5485502064856194</v>
      </c>
      <c r="Y3" s="26">
        <f>I30*W3</f>
        <v>0.81331698292098431</v>
      </c>
      <c r="Z3" s="19">
        <f>Y3/$Y$9</f>
        <v>0.11291166031829381</v>
      </c>
    </row>
    <row r="4" spans="1:27" ht="17" customHeight="1" x14ac:dyDescent="0.35">
      <c r="A4" s="9" t="s">
        <v>13</v>
      </c>
      <c r="B4" s="5">
        <v>0.20861387613775947</v>
      </c>
      <c r="C4" s="5">
        <v>0.63437566403685697</v>
      </c>
      <c r="D4" s="5">
        <v>5.2591788238512314E-2</v>
      </c>
      <c r="E4" s="12">
        <v>-7.1272324953537802E-2</v>
      </c>
      <c r="F4" s="2">
        <v>0.54820493252138391</v>
      </c>
      <c r="G4" s="12">
        <v>-0.25272043551016599</v>
      </c>
      <c r="I4" s="26">
        <f t="shared" ref="I4:I28" si="1">(B4-$B$31)/($B$30-$B$31)</f>
        <v>0.72805838348225871</v>
      </c>
      <c r="J4" s="26">
        <f t="shared" ref="J4:J28" si="2">(C4-$C$31)/($C$30-$C$31)</f>
        <v>0.89464328499107526</v>
      </c>
      <c r="K4" s="26">
        <f t="shared" ref="K4:K28" si="3">(D4-$D$31)/($D$30-$D$31)</f>
        <v>0.28603868701448354</v>
      </c>
      <c r="L4" s="26">
        <f t="shared" ref="L4:L28" si="4">(E4-$E$31)/($E$30-$E$31)</f>
        <v>0.1264834403934941</v>
      </c>
      <c r="M4" s="26">
        <f t="shared" ref="M4:M28" si="5">(F4-$F$31)/($F$30-$F$31)</f>
        <v>7.8383943707502859E-2</v>
      </c>
      <c r="N4" s="26">
        <f t="shared" ref="N4:N28" si="6">(G4-$G$31)/($G$30-$G$31)</f>
        <v>0.29014684912367628</v>
      </c>
      <c r="P4" s="8" t="s">
        <v>2</v>
      </c>
      <c r="Q4" s="26">
        <f>1-(CORREL($J$3:$J$28,I3:I28))</f>
        <v>1.0249239213596726</v>
      </c>
      <c r="R4" s="26">
        <f t="shared" ref="R4:V4" si="7">1-(CORREL($J$3:$J$28,J3:J28))</f>
        <v>0</v>
      </c>
      <c r="S4" s="26">
        <f t="shared" si="7"/>
        <v>1.2299519604308764</v>
      </c>
      <c r="T4" s="26">
        <f t="shared" si="7"/>
        <v>1.1293079890453821</v>
      </c>
      <c r="U4" s="26">
        <f t="shared" si="7"/>
        <v>0.9986482856378065</v>
      </c>
      <c r="V4" s="26">
        <f t="shared" si="7"/>
        <v>1.06315140585201</v>
      </c>
      <c r="W4" s="26">
        <f t="shared" ref="W4:W8" si="8">SUM(Q4:V4)</f>
        <v>5.4459835623257478</v>
      </c>
      <c r="Y4" s="26">
        <f>J30*W4</f>
        <v>1.5142066705962423</v>
      </c>
      <c r="Z4" s="19">
        <f t="shared" ref="Z4:Z8" si="9">Y4/$Y$9</f>
        <v>0.21021519632852398</v>
      </c>
    </row>
    <row r="5" spans="1:27" ht="17" customHeight="1" x14ac:dyDescent="0.35">
      <c r="A5" s="9" t="s">
        <v>14</v>
      </c>
      <c r="B5" s="5">
        <v>4.0856689249177881E-2</v>
      </c>
      <c r="C5" s="5">
        <v>0.43827507073580529</v>
      </c>
      <c r="D5" s="5">
        <v>8.2274402742237615E-2</v>
      </c>
      <c r="E5" s="5">
        <v>5.6158065558418312E-2</v>
      </c>
      <c r="F5" s="2">
        <v>0.16746092700831033</v>
      </c>
      <c r="G5" s="12">
        <v>-0.49085200882706498</v>
      </c>
      <c r="I5" s="26">
        <f t="shared" si="1"/>
        <v>0.59880905576958376</v>
      </c>
      <c r="J5" s="26">
        <f t="shared" si="2"/>
        <v>0.48038515618992084</v>
      </c>
      <c r="K5" s="26">
        <f t="shared" si="3"/>
        <v>0.38062369510249666</v>
      </c>
      <c r="L5" s="26">
        <f t="shared" si="4"/>
        <v>0.16273215493256274</v>
      </c>
      <c r="M5" s="26">
        <f t="shared" si="5"/>
        <v>5.6487859859692964E-2</v>
      </c>
      <c r="N5" s="26">
        <f t="shared" si="6"/>
        <v>0</v>
      </c>
      <c r="P5" s="8" t="s">
        <v>3</v>
      </c>
      <c r="Q5" s="26">
        <f>1-(CORREL($K$3:$K$28,I3:I28))</f>
        <v>1.1120962675040196</v>
      </c>
      <c r="R5" s="26">
        <f t="shared" ref="R5:V5" si="10">1-(CORREL($K$3:$K$28,J3:J28))</f>
        <v>1.2299519604308764</v>
      </c>
      <c r="S5" s="26">
        <f t="shared" si="10"/>
        <v>0</v>
      </c>
      <c r="T5" s="26">
        <f t="shared" si="10"/>
        <v>1.3128227421425918</v>
      </c>
      <c r="U5" s="26">
        <f t="shared" si="10"/>
        <v>1.2087244995437656</v>
      </c>
      <c r="V5" s="26">
        <f t="shared" si="10"/>
        <v>1.1994324981101856</v>
      </c>
      <c r="W5" s="26">
        <f t="shared" si="8"/>
        <v>6.0630279677314389</v>
      </c>
      <c r="Y5" s="26">
        <f>K30*W5</f>
        <v>1.6044529052034529</v>
      </c>
      <c r="Z5" s="19">
        <f t="shared" si="9"/>
        <v>0.22274395498099686</v>
      </c>
    </row>
    <row r="6" spans="1:27" ht="17" customHeight="1" x14ac:dyDescent="0.35">
      <c r="A6" s="9" t="s">
        <v>15</v>
      </c>
      <c r="B6" s="5">
        <v>0.12283193648728689</v>
      </c>
      <c r="C6" s="5">
        <v>0.24320950848237965</v>
      </c>
      <c r="D6" s="5">
        <v>0.22215752431469116</v>
      </c>
      <c r="E6" s="12">
        <v>-6.4077397980642797E-2</v>
      </c>
      <c r="F6" s="12">
        <v>-0.12306556884787501</v>
      </c>
      <c r="G6" s="12">
        <v>-0.18629047171152899</v>
      </c>
      <c r="I6" s="26">
        <f t="shared" si="1"/>
        <v>0.66196727742981509</v>
      </c>
      <c r="J6" s="26">
        <f t="shared" si="2"/>
        <v>6.8313507387745331E-2</v>
      </c>
      <c r="K6" s="26">
        <f t="shared" si="3"/>
        <v>0.82636765689691716</v>
      </c>
      <c r="L6" s="26">
        <f t="shared" si="4"/>
        <v>0.12853010173481239</v>
      </c>
      <c r="M6" s="26">
        <f t="shared" si="5"/>
        <v>3.9780065590666713E-2</v>
      </c>
      <c r="N6" s="26">
        <f t="shared" si="6"/>
        <v>0.37108716466060221</v>
      </c>
      <c r="P6" s="11" t="s">
        <v>4</v>
      </c>
      <c r="Q6" s="26">
        <f>1-(CORREL($L$3:$L$28,I3:I28))</f>
        <v>0.70813604597782653</v>
      </c>
      <c r="R6" s="26">
        <f t="shared" ref="R6:V6" si="11">1-(CORREL($L$3:$L$28,J3:J28))</f>
        <v>1.1293079890453821</v>
      </c>
      <c r="S6" s="26">
        <f t="shared" si="11"/>
        <v>1.3128227421425918</v>
      </c>
      <c r="T6" s="26">
        <f t="shared" si="11"/>
        <v>0</v>
      </c>
      <c r="U6" s="26">
        <f t="shared" si="11"/>
        <v>0.59759088736921506</v>
      </c>
      <c r="V6" s="26">
        <f t="shared" si="11"/>
        <v>0.92128932888423298</v>
      </c>
      <c r="W6" s="26">
        <f t="shared" si="8"/>
        <v>4.6691469934192487</v>
      </c>
      <c r="Y6" s="26">
        <f>L30*W6</f>
        <v>1.0453455908782168</v>
      </c>
      <c r="Z6" s="19">
        <f t="shared" si="9"/>
        <v>0.14512386775518052</v>
      </c>
    </row>
    <row r="7" spans="1:27" ht="17" customHeight="1" x14ac:dyDescent="0.35">
      <c r="A7" s="9" t="s">
        <v>17</v>
      </c>
      <c r="B7" s="5">
        <v>0.56157633553534092</v>
      </c>
      <c r="C7" s="5">
        <v>0.26815774243640994</v>
      </c>
      <c r="D7" s="5">
        <v>7.1541784535364125E-2</v>
      </c>
      <c r="E7" s="5">
        <v>5.694355030733815E-2</v>
      </c>
      <c r="F7" s="12">
        <v>-0.19957759730198299</v>
      </c>
      <c r="G7" s="2">
        <v>8.2927736460046544E-2</v>
      </c>
      <c r="I7" s="26">
        <f t="shared" si="1"/>
        <v>1</v>
      </c>
      <c r="J7" s="26">
        <f t="shared" si="2"/>
        <v>0.12101609507866481</v>
      </c>
      <c r="K7" s="26">
        <f t="shared" si="3"/>
        <v>0.34642371653338239</v>
      </c>
      <c r="L7" s="26">
        <f t="shared" si="4"/>
        <v>0.16295559309612792</v>
      </c>
      <c r="M7" s="26">
        <f t="shared" si="5"/>
        <v>3.5379960096846561E-2</v>
      </c>
      <c r="N7" s="26">
        <f t="shared" si="6"/>
        <v>0.6991109279091412</v>
      </c>
      <c r="P7" s="11" t="s">
        <v>5</v>
      </c>
      <c r="Q7" s="26">
        <f>1-(CORREL($M$3:$M$28,I3:I28))</f>
        <v>0.74475602146550823</v>
      </c>
      <c r="R7" s="26">
        <f t="shared" ref="R7:V7" si="12">1-(CORREL($M$3:$M$28,J3:J28))</f>
        <v>0.9986482856378065</v>
      </c>
      <c r="S7" s="26">
        <f t="shared" si="12"/>
        <v>1.2087244995437656</v>
      </c>
      <c r="T7" s="26">
        <f t="shared" si="12"/>
        <v>0.59759088736921506</v>
      </c>
      <c r="U7" s="26">
        <f t="shared" si="12"/>
        <v>0</v>
      </c>
      <c r="V7" s="26">
        <f t="shared" si="12"/>
        <v>0.96659477263535676</v>
      </c>
      <c r="W7" s="26">
        <f t="shared" si="8"/>
        <v>4.5163144666516519</v>
      </c>
      <c r="Y7" s="26">
        <f>M30*W7</f>
        <v>0.98220695791985269</v>
      </c>
      <c r="Z7" s="19">
        <f t="shared" si="9"/>
        <v>0.13635841956307157</v>
      </c>
    </row>
    <row r="8" spans="1:27" ht="17" customHeight="1" x14ac:dyDescent="0.35">
      <c r="A8" s="9" t="s">
        <v>18</v>
      </c>
      <c r="B8" s="5">
        <v>0.23250308111068352</v>
      </c>
      <c r="C8" s="5">
        <v>0.26826673175887999</v>
      </c>
      <c r="D8" s="5">
        <v>0.27664672942118762</v>
      </c>
      <c r="E8" s="5">
        <v>0.1797752808988764</v>
      </c>
      <c r="F8" s="12">
        <v>-0.40010185185185199</v>
      </c>
      <c r="G8" s="12">
        <v>-0.19084261199463801</v>
      </c>
      <c r="I8" s="26">
        <f t="shared" si="1"/>
        <v>0.74646393581422188</v>
      </c>
      <c r="J8" s="26">
        <f t="shared" si="2"/>
        <v>0.12124633259108497</v>
      </c>
      <c r="K8" s="26">
        <f t="shared" si="3"/>
        <v>1</v>
      </c>
      <c r="L8" s="26">
        <f t="shared" si="4"/>
        <v>0.19789617768246098</v>
      </c>
      <c r="M8" s="26">
        <f t="shared" si="5"/>
        <v>2.3848075608667155E-2</v>
      </c>
      <c r="N8" s="26">
        <f t="shared" si="6"/>
        <v>0.3655406966239787</v>
      </c>
      <c r="P8" s="10" t="s">
        <v>6</v>
      </c>
      <c r="Q8" s="26">
        <f>1-(CORREL($N$3:$N$28,I3:I28))</f>
        <v>0.95863795017859244</v>
      </c>
      <c r="R8" s="26">
        <f t="shared" ref="R8:V8" si="13">1-(CORREL($N$3:$N$28,J3:J28))</f>
        <v>1.06315140585201</v>
      </c>
      <c r="S8" s="26">
        <f t="shared" si="13"/>
        <v>1.1994324981101856</v>
      </c>
      <c r="T8" s="26">
        <f t="shared" si="13"/>
        <v>0.92128932888423298</v>
      </c>
      <c r="U8" s="26">
        <f t="shared" si="13"/>
        <v>0.96659477263535676</v>
      </c>
      <c r="V8" s="26">
        <f t="shared" si="13"/>
        <v>0</v>
      </c>
      <c r="W8" s="26">
        <f t="shared" si="8"/>
        <v>5.1091059556603788</v>
      </c>
      <c r="Y8" s="29">
        <f>N30*W8</f>
        <v>1.243597483909221</v>
      </c>
      <c r="Z8" s="19">
        <f t="shared" si="9"/>
        <v>0.17264690105393338</v>
      </c>
    </row>
    <row r="9" spans="1:27" x14ac:dyDescent="0.35">
      <c r="A9" s="9" t="s">
        <v>19</v>
      </c>
      <c r="B9" s="5">
        <v>6.5088423034391524E-2</v>
      </c>
      <c r="C9" s="5">
        <v>0.30996450779969098</v>
      </c>
      <c r="D9" s="5">
        <v>0.18513424100366629</v>
      </c>
      <c r="E9" s="12">
        <v>-0.205264892485197</v>
      </c>
      <c r="F9" s="12">
        <v>-3.0650850543323602E-2</v>
      </c>
      <c r="G9" s="12">
        <v>-0.174486394595919</v>
      </c>
      <c r="I9" s="26">
        <f t="shared" si="1"/>
        <v>0.61747851106470319</v>
      </c>
      <c r="J9" s="26">
        <f t="shared" si="2"/>
        <v>0.20933195429707158</v>
      </c>
      <c r="K9" s="26">
        <f t="shared" si="3"/>
        <v>0.70839127206806085</v>
      </c>
      <c r="L9" s="26">
        <f t="shared" si="4"/>
        <v>8.8368055897703204E-2</v>
      </c>
      <c r="M9" s="26">
        <f t="shared" si="5"/>
        <v>4.5094713730803246E-2</v>
      </c>
      <c r="N9" s="26">
        <f t="shared" si="6"/>
        <v>0.38546961606846036</v>
      </c>
      <c r="X9" s="20" t="s">
        <v>16</v>
      </c>
      <c r="Y9" s="26">
        <f>SUM(Y3:Y8)</f>
        <v>7.203126591427969</v>
      </c>
      <c r="Z9" s="27"/>
    </row>
    <row r="10" spans="1:27" x14ac:dyDescent="0.35">
      <c r="A10" s="9" t="s">
        <v>20</v>
      </c>
      <c r="B10" s="5">
        <v>0.12118193425265705</v>
      </c>
      <c r="C10" s="5">
        <v>0.40177812260386592</v>
      </c>
      <c r="D10" s="5">
        <v>6.0099210491492902E-2</v>
      </c>
      <c r="E10" s="12">
        <v>-0.20699434076907799</v>
      </c>
      <c r="F10" s="12">
        <v>-0.68066114040013703</v>
      </c>
      <c r="G10" s="12">
        <v>-0.21924353050762899</v>
      </c>
      <c r="I10" s="26">
        <f t="shared" si="1"/>
        <v>0.6606960253093801</v>
      </c>
      <c r="J10" s="26">
        <f t="shared" si="2"/>
        <v>0.40328616742307288</v>
      </c>
      <c r="K10" s="26">
        <f t="shared" si="3"/>
        <v>0.30996143123329822</v>
      </c>
      <c r="L10" s="26">
        <f t="shared" si="4"/>
        <v>8.7876098862174831E-2</v>
      </c>
      <c r="M10" s="26">
        <f t="shared" si="5"/>
        <v>7.7134822404619019E-3</v>
      </c>
      <c r="N10" s="26">
        <f t="shared" si="6"/>
        <v>0.33093614207464783</v>
      </c>
    </row>
    <row r="11" spans="1:27" x14ac:dyDescent="0.35">
      <c r="A11" s="9" t="s">
        <v>21</v>
      </c>
      <c r="B11" s="5">
        <v>0.21272619256593897</v>
      </c>
      <c r="C11" s="5">
        <v>0.25026398829709795</v>
      </c>
      <c r="D11" s="5">
        <v>9.6017870301887825E-2</v>
      </c>
      <c r="E11" s="5">
        <v>0.64489407591531933</v>
      </c>
      <c r="F11" s="12">
        <v>-0.242307184653966</v>
      </c>
      <c r="G11" s="13">
        <v>-0.27057996932495898</v>
      </c>
      <c r="I11" s="26">
        <f t="shared" si="1"/>
        <v>0.73122673736051602</v>
      </c>
      <c r="J11" s="26">
        <f t="shared" si="2"/>
        <v>8.3215938627330177E-2</v>
      </c>
      <c r="K11" s="26">
        <f t="shared" si="3"/>
        <v>0.42441788277837389</v>
      </c>
      <c r="L11" s="26">
        <f t="shared" si="4"/>
        <v>0.33020337975232161</v>
      </c>
      <c r="M11" s="26">
        <f t="shared" si="5"/>
        <v>3.2922638080231881E-2</v>
      </c>
      <c r="N11" s="26">
        <f t="shared" si="6"/>
        <v>0.26838624261945593</v>
      </c>
    </row>
    <row r="12" spans="1:27" x14ac:dyDescent="0.35">
      <c r="A12" s="9" t="s">
        <v>22</v>
      </c>
      <c r="B12" s="5">
        <v>0.19533250662195373</v>
      </c>
      <c r="C12" s="5">
        <v>0.32375105086213413</v>
      </c>
      <c r="D12" s="12">
        <v>-4.6486326906119996E-3</v>
      </c>
      <c r="E12" s="5">
        <v>1.869533740617022</v>
      </c>
      <c r="F12" s="12">
        <v>-0.81478841836912297</v>
      </c>
      <c r="G12" s="13">
        <v>-4.0581598839184302E-3</v>
      </c>
      <c r="I12" s="26">
        <f t="shared" si="1"/>
        <v>0.71782568875925046</v>
      </c>
      <c r="J12" s="26">
        <f t="shared" si="2"/>
        <v>0.23845571897083001</v>
      </c>
      <c r="K12" s="26">
        <f t="shared" si="3"/>
        <v>0.10363946891787661</v>
      </c>
      <c r="L12" s="26">
        <f t="shared" si="4"/>
        <v>0.67856308767323326</v>
      </c>
      <c r="M12" s="26">
        <f t="shared" si="5"/>
        <v>0</v>
      </c>
      <c r="N12" s="26">
        <f t="shared" si="6"/>
        <v>0.59312463054061382</v>
      </c>
    </row>
    <row r="13" spans="1:27" x14ac:dyDescent="0.35">
      <c r="A13" s="9" t="s">
        <v>23</v>
      </c>
      <c r="B13" s="5">
        <v>3.4862541442936324E-3</v>
      </c>
      <c r="C13" s="5">
        <v>0.2788218559602697</v>
      </c>
      <c r="D13" s="5">
        <v>3.5273207917421244E-2</v>
      </c>
      <c r="E13" s="5">
        <v>0.45569565128289208</v>
      </c>
      <c r="F13" s="12">
        <v>-0.31759979914637199</v>
      </c>
      <c r="G13" s="2">
        <v>0.32987575036150518</v>
      </c>
      <c r="I13" s="26">
        <f t="shared" si="1"/>
        <v>0.57001682514613849</v>
      </c>
      <c r="J13" s="26">
        <f t="shared" si="2"/>
        <v>0.14354379700629349</v>
      </c>
      <c r="K13" s="26">
        <f t="shared" si="3"/>
        <v>0.23085223908424082</v>
      </c>
      <c r="L13" s="26">
        <f t="shared" si="4"/>
        <v>0.27638419534749248</v>
      </c>
      <c r="M13" s="26">
        <f t="shared" si="5"/>
        <v>2.859265946947227E-2</v>
      </c>
      <c r="N13" s="26">
        <f t="shared" si="6"/>
        <v>1</v>
      </c>
    </row>
    <row r="14" spans="1:27" x14ac:dyDescent="0.35">
      <c r="A14" s="9" t="s">
        <v>24</v>
      </c>
      <c r="B14" s="5">
        <v>0.2931347126649948</v>
      </c>
      <c r="C14" s="5">
        <v>0.36380413324042099</v>
      </c>
      <c r="D14" s="5">
        <v>8.9124065807973815E-2</v>
      </c>
      <c r="E14" s="12">
        <v>-3.0035707060008202E-2</v>
      </c>
      <c r="F14" s="2">
        <v>0.4061862663151804</v>
      </c>
      <c r="G14" s="14">
        <v>-0.18847549793246299</v>
      </c>
      <c r="I14" s="26">
        <f t="shared" si="1"/>
        <v>0.7931778665963477</v>
      </c>
      <c r="J14" s="26">
        <f t="shared" si="2"/>
        <v>0.32306696200401785</v>
      </c>
      <c r="K14" s="26">
        <f t="shared" si="3"/>
        <v>0.40245045960100517</v>
      </c>
      <c r="L14" s="26">
        <f t="shared" si="4"/>
        <v>0.13821356524498279</v>
      </c>
      <c r="M14" s="26">
        <f t="shared" si="5"/>
        <v>7.0216638173658072E-2</v>
      </c>
      <c r="N14" s="26">
        <f t="shared" si="6"/>
        <v>0.36842486136152247</v>
      </c>
    </row>
    <row r="15" spans="1:27" x14ac:dyDescent="0.35">
      <c r="A15" s="9" t="s">
        <v>25</v>
      </c>
      <c r="B15" s="5">
        <v>0.14451112876427666</v>
      </c>
      <c r="C15" s="5">
        <v>0.24636117876593605</v>
      </c>
      <c r="D15" s="5">
        <v>0.10720936066556559</v>
      </c>
      <c r="E15" s="5">
        <v>0.12857018497145523</v>
      </c>
      <c r="F15" s="12">
        <v>-0.45261185490330702</v>
      </c>
      <c r="G15" s="2">
        <v>0.20675025039651129</v>
      </c>
      <c r="I15" s="26">
        <f t="shared" si="1"/>
        <v>0.67867011490059215</v>
      </c>
      <c r="J15" s="26">
        <f t="shared" si="2"/>
        <v>7.4971340555337662E-2</v>
      </c>
      <c r="K15" s="26">
        <f t="shared" si="3"/>
        <v>0.4600800784529675</v>
      </c>
      <c r="L15" s="26">
        <f t="shared" si="4"/>
        <v>0.18333043007891292</v>
      </c>
      <c r="M15" s="26">
        <f t="shared" si="5"/>
        <v>2.0828294829416165E-2</v>
      </c>
      <c r="N15" s="26">
        <f t="shared" si="6"/>
        <v>0.84998009560840904</v>
      </c>
    </row>
    <row r="16" spans="1:27" x14ac:dyDescent="0.35">
      <c r="A16" s="9" t="s">
        <v>26</v>
      </c>
      <c r="B16" s="5">
        <v>0.10433820645235288</v>
      </c>
      <c r="C16" s="5">
        <v>0.39285296103899608</v>
      </c>
      <c r="D16" s="5">
        <v>0.24536806351661047</v>
      </c>
      <c r="E16" s="5">
        <v>0.29692692678933597</v>
      </c>
      <c r="F16" s="12">
        <v>-0.72505866223883997</v>
      </c>
      <c r="G16" s="14">
        <v>-0.236365748342478</v>
      </c>
      <c r="I16" s="26">
        <f t="shared" si="1"/>
        <v>0.64771869459263109</v>
      </c>
      <c r="J16" s="26">
        <f t="shared" si="2"/>
        <v>0.38443196271684404</v>
      </c>
      <c r="K16" s="26">
        <f t="shared" si="3"/>
        <v>0.90032910115800657</v>
      </c>
      <c r="L16" s="26">
        <f t="shared" si="4"/>
        <v>0.23122101136306472</v>
      </c>
      <c r="M16" s="26">
        <f t="shared" si="5"/>
        <v>5.1602395190034006E-3</v>
      </c>
      <c r="N16" s="26">
        <f t="shared" si="6"/>
        <v>0.31007390408750179</v>
      </c>
    </row>
    <row r="17" spans="1:14" x14ac:dyDescent="0.35">
      <c r="A17" s="9" t="s">
        <v>27</v>
      </c>
      <c r="B17" s="5">
        <v>0.11667212996636737</v>
      </c>
      <c r="C17" s="5">
        <v>0.30849767462116234</v>
      </c>
      <c r="D17" s="5">
        <v>0.14162938176692644</v>
      </c>
      <c r="E17" s="5">
        <v>0.39408503911142123</v>
      </c>
      <c r="F17" s="12">
        <v>-0.15533318253016401</v>
      </c>
      <c r="G17" s="2">
        <v>0.15834715988215534</v>
      </c>
      <c r="I17" s="26">
        <f t="shared" si="1"/>
        <v>0.65722142500801828</v>
      </c>
      <c r="J17" s="26">
        <f t="shared" si="2"/>
        <v>0.20623330192906028</v>
      </c>
      <c r="K17" s="26">
        <f t="shared" si="3"/>
        <v>0.56976104923986381</v>
      </c>
      <c r="L17" s="26">
        <f t="shared" si="4"/>
        <v>0.25885850556337953</v>
      </c>
      <c r="M17" s="26">
        <f t="shared" si="5"/>
        <v>3.7924397833523582E-2</v>
      </c>
      <c r="N17" s="26">
        <f t="shared" si="6"/>
        <v>0.79100427814341845</v>
      </c>
    </row>
    <row r="18" spans="1:14" x14ac:dyDescent="0.35">
      <c r="A18" s="9" t="s">
        <v>28</v>
      </c>
      <c r="B18" s="5">
        <v>0.14168027725177215</v>
      </c>
      <c r="C18" s="5">
        <v>0.41651589971784053</v>
      </c>
      <c r="D18" s="5">
        <v>0.18242162840524498</v>
      </c>
      <c r="E18" s="5">
        <v>0.34102172662507191</v>
      </c>
      <c r="F18" s="2">
        <v>0.89984383937245194</v>
      </c>
      <c r="G18" s="2">
        <v>0.24041543253429395</v>
      </c>
      <c r="I18" s="26">
        <f t="shared" si="1"/>
        <v>0.67648907180114726</v>
      </c>
      <c r="J18" s="26">
        <f t="shared" si="2"/>
        <v>0.43441939281087627</v>
      </c>
      <c r="K18" s="26">
        <f t="shared" si="3"/>
        <v>0.69974740801325785</v>
      </c>
      <c r="L18" s="26">
        <f t="shared" si="4"/>
        <v>0.24376417163653963</v>
      </c>
      <c r="M18" s="26">
        <f t="shared" si="5"/>
        <v>9.8606231851442724E-2</v>
      </c>
      <c r="N18" s="26">
        <f t="shared" si="6"/>
        <v>0.89099879122443948</v>
      </c>
    </row>
    <row r="19" spans="1:14" x14ac:dyDescent="0.35">
      <c r="A19" s="9" t="s">
        <v>29</v>
      </c>
      <c r="B19" s="5">
        <v>0.35512897675486932</v>
      </c>
      <c r="C19" s="5">
        <v>0.36798640070645983</v>
      </c>
      <c r="D19" s="5">
        <v>4.2739392757140462E-2</v>
      </c>
      <c r="E19" s="12">
        <v>-0.16189380291370301</v>
      </c>
      <c r="F19" s="2">
        <v>1.2694973347309686</v>
      </c>
      <c r="G19" s="13">
        <v>-5.4974863268271501E-2</v>
      </c>
      <c r="I19" s="26">
        <f t="shared" si="1"/>
        <v>0.84094164413858841</v>
      </c>
      <c r="J19" s="26">
        <f t="shared" si="2"/>
        <v>0.33190190872938252</v>
      </c>
      <c r="K19" s="26">
        <f t="shared" si="3"/>
        <v>0.25464357840048646</v>
      </c>
      <c r="L19" s="26">
        <f t="shared" si="4"/>
        <v>0.10070535031239743</v>
      </c>
      <c r="M19" s="26">
        <f t="shared" si="5"/>
        <v>0.11986451513839566</v>
      </c>
      <c r="N19" s="26">
        <f t="shared" si="6"/>
        <v>0.53108614967493317</v>
      </c>
    </row>
    <row r="20" spans="1:14" x14ac:dyDescent="0.35">
      <c r="A20" s="9" t="s">
        <v>30</v>
      </c>
      <c r="B20" s="12">
        <v>-5.6933177424308597E-2</v>
      </c>
      <c r="C20" s="5">
        <v>0.68424919188117617</v>
      </c>
      <c r="D20" s="5">
        <v>1.9384896457558726E-2</v>
      </c>
      <c r="E20" s="5">
        <v>0.12250540157516898</v>
      </c>
      <c r="F20" s="2">
        <v>0.25629943253653226</v>
      </c>
      <c r="G20" s="2">
        <v>9.3062209813647268E-2</v>
      </c>
      <c r="I20" s="26">
        <f t="shared" si="1"/>
        <v>0.5234663848588299</v>
      </c>
      <c r="J20" s="26">
        <f t="shared" si="2"/>
        <v>1</v>
      </c>
      <c r="K20" s="26">
        <f t="shared" si="3"/>
        <v>0.18022340826654581</v>
      </c>
      <c r="L20" s="26">
        <f t="shared" si="4"/>
        <v>0.18160524818792095</v>
      </c>
      <c r="M20" s="26">
        <f t="shared" si="5"/>
        <v>6.159684473612926E-2</v>
      </c>
      <c r="N20" s="26">
        <f t="shared" si="6"/>
        <v>0.71145908262931346</v>
      </c>
    </row>
    <row r="21" spans="1:14" x14ac:dyDescent="0.35">
      <c r="A21" s="9" t="s">
        <v>31</v>
      </c>
      <c r="B21" s="5">
        <v>0.42534915719384148</v>
      </c>
      <c r="C21" s="5">
        <v>0.68137960150649912</v>
      </c>
      <c r="D21" s="12">
        <v>-9.1876082637247E-3</v>
      </c>
      <c r="E21" s="5">
        <v>1.1785044019105213</v>
      </c>
      <c r="F21" s="2">
        <v>7.1123950999769834</v>
      </c>
      <c r="G21" s="13">
        <v>-5.8810326913323101E-2</v>
      </c>
      <c r="I21" s="26">
        <f t="shared" si="1"/>
        <v>0.89504311831046857</v>
      </c>
      <c r="J21" s="26">
        <f t="shared" si="2"/>
        <v>0.99393805434736981</v>
      </c>
      <c r="K21" s="26">
        <f t="shared" si="3"/>
        <v>8.9175815750118168E-2</v>
      </c>
      <c r="L21" s="26">
        <f t="shared" si="4"/>
        <v>0.48199361051587408</v>
      </c>
      <c r="M21" s="26">
        <f t="shared" si="5"/>
        <v>0.45588183262605048</v>
      </c>
      <c r="N21" s="26">
        <f t="shared" si="6"/>
        <v>0.52641290254504003</v>
      </c>
    </row>
    <row r="22" spans="1:14" x14ac:dyDescent="0.35">
      <c r="A22" s="9" t="s">
        <v>32</v>
      </c>
      <c r="B22" s="5">
        <v>3.4761306581229293E-2</v>
      </c>
      <c r="C22" s="5">
        <v>0.47204472156972321</v>
      </c>
      <c r="D22" s="5">
        <v>8.9277341222401843E-2</v>
      </c>
      <c r="E22" s="12">
        <v>-0.51591800156827605</v>
      </c>
      <c r="F22" s="2">
        <v>2.9290134814170541</v>
      </c>
      <c r="G22" s="2">
        <v>0.14386397735433676</v>
      </c>
      <c r="I22" s="26">
        <f t="shared" si="1"/>
        <v>0.59411283901371337</v>
      </c>
      <c r="J22" s="26">
        <f t="shared" si="2"/>
        <v>0.55172279025434645</v>
      </c>
      <c r="K22" s="26">
        <f t="shared" si="3"/>
        <v>0.40293887871622652</v>
      </c>
      <c r="L22" s="26">
        <f t="shared" si="4"/>
        <v>0</v>
      </c>
      <c r="M22" s="26">
        <f t="shared" si="5"/>
        <v>0.21530109238842204</v>
      </c>
      <c r="N22" s="26">
        <f t="shared" si="6"/>
        <v>0.77335752212027908</v>
      </c>
    </row>
    <row r="23" spans="1:14" x14ac:dyDescent="0.35">
      <c r="A23" s="9" t="s">
        <v>33</v>
      </c>
      <c r="B23" s="5">
        <v>0.31584187096587862</v>
      </c>
      <c r="C23" s="5">
        <v>0.21425433854472406</v>
      </c>
      <c r="D23" s="5">
        <v>9.3401669419494529E-2</v>
      </c>
      <c r="E23" s="5">
        <v>1.7957529650544686</v>
      </c>
      <c r="F23" s="2">
        <v>16.573892048853171</v>
      </c>
      <c r="G23" s="13">
        <v>-0.19292767901594701</v>
      </c>
      <c r="I23" s="26">
        <f t="shared" si="1"/>
        <v>0.81067270541123415</v>
      </c>
      <c r="J23" s="26">
        <f t="shared" si="2"/>
        <v>7.146356816822917E-3</v>
      </c>
      <c r="K23" s="26">
        <f t="shared" si="3"/>
        <v>0.41608123906425692</v>
      </c>
      <c r="L23" s="26">
        <f t="shared" si="4"/>
        <v>0.65757548604152405</v>
      </c>
      <c r="M23" s="26">
        <f t="shared" si="5"/>
        <v>1</v>
      </c>
      <c r="N23" s="26">
        <f t="shared" si="6"/>
        <v>0.36300018669487566</v>
      </c>
    </row>
    <row r="24" spans="1:14" x14ac:dyDescent="0.35">
      <c r="A24" s="9" t="s">
        <v>34</v>
      </c>
      <c r="B24" s="5">
        <v>1.0000000000000001E-5</v>
      </c>
      <c r="C24" s="5">
        <v>0.36110584171810944</v>
      </c>
      <c r="D24" s="5">
        <v>0.11339079426249865</v>
      </c>
      <c r="E24" s="5">
        <v>0.793492972410203</v>
      </c>
      <c r="F24" s="2">
        <v>3.3773528316716992</v>
      </c>
      <c r="G24" s="13">
        <v>-0.16205395365203501</v>
      </c>
      <c r="I24" s="26">
        <f t="shared" si="1"/>
        <v>0.56733852849940969</v>
      </c>
      <c r="J24" s="26">
        <f t="shared" si="2"/>
        <v>0.31736688135573149</v>
      </c>
      <c r="K24" s="26">
        <f t="shared" si="3"/>
        <v>0.47977749920032287</v>
      </c>
      <c r="L24" s="26">
        <f t="shared" si="4"/>
        <v>0.37247366518598546</v>
      </c>
      <c r="M24" s="26">
        <f t="shared" si="5"/>
        <v>0.24108449505084753</v>
      </c>
      <c r="N24" s="26">
        <f t="shared" si="6"/>
        <v>0.40061768533344488</v>
      </c>
    </row>
    <row r="25" spans="1:14" x14ac:dyDescent="0.35">
      <c r="A25" s="9" t="s">
        <v>35</v>
      </c>
      <c r="B25" s="5">
        <v>0.12471992935444416</v>
      </c>
      <c r="C25" s="5">
        <v>0.21087141202068554</v>
      </c>
      <c r="D25" s="5">
        <v>3.4882732060026865E-2</v>
      </c>
      <c r="E25" s="12">
        <v>-0.34945900957136899</v>
      </c>
      <c r="F25" s="2">
        <v>2.3720877534305993</v>
      </c>
      <c r="G25" s="2">
        <v>6.5089681329893262E-2</v>
      </c>
      <c r="I25" s="26">
        <f t="shared" si="1"/>
        <v>0.66342189057237144</v>
      </c>
      <c r="J25" s="26">
        <f t="shared" si="2"/>
        <v>0</v>
      </c>
      <c r="K25" s="26">
        <f t="shared" si="3"/>
        <v>0.22960796991363977</v>
      </c>
      <c r="L25" s="26">
        <f t="shared" si="4"/>
        <v>4.7350749370817194E-2</v>
      </c>
      <c r="M25" s="26">
        <f t="shared" si="5"/>
        <v>0.18327303085515845</v>
      </c>
      <c r="N25" s="26">
        <f t="shared" si="6"/>
        <v>0.67737649169634728</v>
      </c>
    </row>
    <row r="26" spans="1:14" x14ac:dyDescent="0.35">
      <c r="A26" s="9" t="s">
        <v>36</v>
      </c>
      <c r="B26" s="5">
        <v>0.37879640259961056</v>
      </c>
      <c r="C26" s="5">
        <v>0.27348067989395014</v>
      </c>
      <c r="D26" s="12">
        <v>-2.59435564393534E-2</v>
      </c>
      <c r="E26" s="5">
        <v>2.9995277771947868</v>
      </c>
      <c r="F26" s="2">
        <v>2.0115983922616096</v>
      </c>
      <c r="G26" s="2">
        <v>4.4113147495779985E-2</v>
      </c>
      <c r="I26" s="26">
        <f t="shared" si="1"/>
        <v>0.85917632567955904</v>
      </c>
      <c r="J26" s="26">
        <f t="shared" si="2"/>
        <v>0.13226068171538638</v>
      </c>
      <c r="K26" s="26">
        <f t="shared" si="3"/>
        <v>3.578222087271065E-2</v>
      </c>
      <c r="L26" s="26">
        <f t="shared" si="4"/>
        <v>1</v>
      </c>
      <c r="M26" s="26">
        <f t="shared" si="5"/>
        <v>0.16254176479684465</v>
      </c>
      <c r="N26" s="26">
        <f t="shared" si="6"/>
        <v>0.65181803628982826</v>
      </c>
    </row>
    <row r="27" spans="1:14" x14ac:dyDescent="0.35">
      <c r="A27" s="9" t="s">
        <v>37</v>
      </c>
      <c r="B27" s="5">
        <v>0.32956202191467687</v>
      </c>
      <c r="C27" s="5">
        <v>0.34806159963372291</v>
      </c>
      <c r="D27" s="12">
        <v>-1.11088111271732E-2</v>
      </c>
      <c r="E27" s="5">
        <v>0.49310201127366043</v>
      </c>
      <c r="F27" s="2">
        <v>8.0365352637021701</v>
      </c>
      <c r="G27" s="2">
        <v>0.19558680622086808</v>
      </c>
      <c r="I27" s="26">
        <f t="shared" si="1"/>
        <v>0.82124346138979243</v>
      </c>
      <c r="J27" s="26">
        <f t="shared" si="2"/>
        <v>0.28981121093911238</v>
      </c>
      <c r="K27" s="26">
        <f t="shared" si="3"/>
        <v>8.3053814995933131E-2</v>
      </c>
      <c r="L27" s="26">
        <f t="shared" si="4"/>
        <v>0.28702476907408542</v>
      </c>
      <c r="M27" s="26">
        <f t="shared" si="5"/>
        <v>0.50902791035559369</v>
      </c>
      <c r="N27" s="26">
        <f t="shared" si="6"/>
        <v>0.83637821112154809</v>
      </c>
    </row>
    <row r="28" spans="1:14" x14ac:dyDescent="0.35">
      <c r="A28" s="9" t="s">
        <v>38</v>
      </c>
      <c r="B28" s="12">
        <v>-0.73635836058556103</v>
      </c>
      <c r="C28" s="5">
        <v>0.31345556741621144</v>
      </c>
      <c r="D28" s="5">
        <v>6.0691922683385635E-2</v>
      </c>
      <c r="E28" s="5">
        <v>3.8239346765359866E-2</v>
      </c>
      <c r="F28" s="2">
        <v>0.36790985649883284</v>
      </c>
      <c r="G28" s="13">
        <v>-9.6079472210743797E-2</v>
      </c>
      <c r="I28" s="26">
        <f t="shared" si="1"/>
        <v>0</v>
      </c>
      <c r="J28" s="26">
        <f t="shared" si="2"/>
        <v>0.21670673985956529</v>
      </c>
      <c r="K28" s="26">
        <f t="shared" si="3"/>
        <v>0.31185013572922465</v>
      </c>
      <c r="L28" s="26">
        <f t="shared" si="4"/>
        <v>0.1576350150758464</v>
      </c>
      <c r="M28" s="26">
        <f t="shared" si="5"/>
        <v>6.8015412503400985E-2</v>
      </c>
      <c r="N28" s="26">
        <f t="shared" si="6"/>
        <v>0.4810030271263413</v>
      </c>
    </row>
    <row r="29" spans="1:14" x14ac:dyDescent="0.35">
      <c r="A29" s="1"/>
      <c r="B29" s="6"/>
      <c r="C29" s="6"/>
      <c r="D29" s="6"/>
      <c r="E29" s="6"/>
      <c r="F29" s="6"/>
      <c r="G29" s="6"/>
    </row>
    <row r="30" spans="1:14" x14ac:dyDescent="0.35">
      <c r="A30" s="23" t="s">
        <v>39</v>
      </c>
      <c r="B30" s="5">
        <f>MAX(B3:B28)</f>
        <v>0.56157633553534092</v>
      </c>
      <c r="C30" s="5">
        <f t="shared" ref="C30:G30" si="14">MAX(C3:C28)</f>
        <v>0.68424919188117617</v>
      </c>
      <c r="D30" s="5">
        <f t="shared" si="14"/>
        <v>0.27664672942118762</v>
      </c>
      <c r="E30" s="5">
        <f t="shared" si="14"/>
        <v>2.9995277771947868</v>
      </c>
      <c r="F30" s="5">
        <f t="shared" si="14"/>
        <v>16.573892048853171</v>
      </c>
      <c r="G30" s="5">
        <f t="shared" si="14"/>
        <v>0.32987575036150518</v>
      </c>
      <c r="H30" s="17" t="s">
        <v>40</v>
      </c>
      <c r="I30" s="18">
        <f>STDEVA(I3:I28)</f>
        <v>0.17880795989924525</v>
      </c>
      <c r="J30" s="18">
        <f t="shared" ref="J30:N30" si="15">STDEVA(J3:J28)</f>
        <v>0.27804099172667884</v>
      </c>
      <c r="K30" s="18">
        <f t="shared" si="15"/>
        <v>0.26462897973465555</v>
      </c>
      <c r="L30" s="18">
        <f t="shared" si="15"/>
        <v>0.22388363278164924</v>
      </c>
      <c r="M30" s="18">
        <f t="shared" si="15"/>
        <v>0.21747975371786957</v>
      </c>
      <c r="N30" s="18">
        <f t="shared" si="15"/>
        <v>0.24340804334492988</v>
      </c>
    </row>
    <row r="31" spans="1:14" x14ac:dyDescent="0.35">
      <c r="A31" s="24" t="s">
        <v>41</v>
      </c>
      <c r="B31" s="5">
        <f>MIN(B3:B28)</f>
        <v>-0.73635836058556103</v>
      </c>
      <c r="C31" s="5">
        <f t="shared" ref="C31:G31" si="16">MIN(C3:C28)</f>
        <v>0.21087141202068554</v>
      </c>
      <c r="D31" s="5">
        <f t="shared" si="16"/>
        <v>-3.7172713043785999E-2</v>
      </c>
      <c r="E31" s="5">
        <f t="shared" si="16"/>
        <v>-0.51591800156827605</v>
      </c>
      <c r="F31" s="5">
        <f t="shared" si="16"/>
        <v>-0.81478841836912297</v>
      </c>
      <c r="G31" s="5">
        <f t="shared" si="16"/>
        <v>-0.49085200882706498</v>
      </c>
    </row>
  </sheetData>
  <mergeCells count="3">
    <mergeCell ref="A1:G1"/>
    <mergeCell ref="I1:N1"/>
    <mergeCell ref="P1:W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"/>
  <sheetViews>
    <sheetView topLeftCell="J22" workbookViewId="0">
      <selection activeCell="S39" sqref="S39"/>
    </sheetView>
  </sheetViews>
  <sheetFormatPr defaultRowHeight="14.5" x14ac:dyDescent="0.35"/>
  <cols>
    <col min="1" max="1" width="22.6328125" style="36" customWidth="1"/>
    <col min="2" max="2" width="11.6328125" style="4" customWidth="1"/>
    <col min="3" max="3" width="11.6328125" style="4" bestFit="1" customWidth="1"/>
    <col min="4" max="4" width="11.453125" style="3" bestFit="1" customWidth="1"/>
    <col min="5" max="5" width="11.7265625" style="3" bestFit="1" customWidth="1"/>
    <col min="6" max="6" width="12.08984375" bestFit="1" customWidth="1"/>
    <col min="7" max="7" width="16.81640625" customWidth="1"/>
    <col min="10" max="10" width="14.08984375" customWidth="1"/>
    <col min="11" max="11" width="8.81640625" bestFit="1" customWidth="1"/>
    <col min="12" max="12" width="11.6328125" bestFit="1" customWidth="1"/>
    <col min="13" max="13" width="12" customWidth="1"/>
    <col min="14" max="14" width="11.7265625" bestFit="1" customWidth="1"/>
    <col min="15" max="15" width="12.08984375" bestFit="1" customWidth="1"/>
    <col min="16" max="16" width="17.08984375" bestFit="1" customWidth="1"/>
    <col min="17" max="17" width="9.08984375" customWidth="1"/>
    <col min="18" max="18" width="15.7265625" bestFit="1" customWidth="1"/>
    <col min="19" max="19" width="27.26953125" bestFit="1" customWidth="1"/>
  </cols>
  <sheetData>
    <row r="1" spans="1:18" x14ac:dyDescent="0.35">
      <c r="A1" s="30" t="s">
        <v>0</v>
      </c>
      <c r="J1" s="16" t="s">
        <v>44</v>
      </c>
      <c r="K1" s="2">
        <v>0.11291166031829381</v>
      </c>
      <c r="L1" s="2">
        <v>0.21021519632852398</v>
      </c>
      <c r="M1" s="2">
        <v>0.22274395498099686</v>
      </c>
      <c r="N1" s="2">
        <v>0.14512386775518052</v>
      </c>
      <c r="O1" s="2">
        <v>0.13635841956307157</v>
      </c>
      <c r="P1" s="2">
        <v>0.17264690105393338</v>
      </c>
      <c r="Q1" s="37">
        <f>SUM(K1:P1)</f>
        <v>1</v>
      </c>
    </row>
    <row r="2" spans="1:18" ht="45.5" customHeight="1" x14ac:dyDescent="0.35">
      <c r="A2" s="31" t="s">
        <v>9</v>
      </c>
      <c r="B2" s="32" t="s">
        <v>1</v>
      </c>
      <c r="C2" s="33" t="s">
        <v>2</v>
      </c>
      <c r="D2" s="33" t="s">
        <v>3</v>
      </c>
      <c r="E2" s="33" t="s">
        <v>4</v>
      </c>
      <c r="F2" s="33" t="s">
        <v>5</v>
      </c>
      <c r="G2" s="33" t="s">
        <v>6</v>
      </c>
      <c r="J2" s="31" t="s">
        <v>9</v>
      </c>
      <c r="K2" s="32" t="s">
        <v>1</v>
      </c>
      <c r="L2" s="33" t="s">
        <v>2</v>
      </c>
      <c r="M2" s="33" t="s">
        <v>3</v>
      </c>
      <c r="N2" s="33" t="s">
        <v>4</v>
      </c>
      <c r="O2" s="33" t="s">
        <v>5</v>
      </c>
      <c r="P2" s="33" t="s">
        <v>6</v>
      </c>
      <c r="Q2" s="33" t="s">
        <v>16</v>
      </c>
      <c r="R2" s="15"/>
    </row>
    <row r="3" spans="1:18" x14ac:dyDescent="0.35">
      <c r="A3" s="34" t="s">
        <v>12</v>
      </c>
      <c r="B3" s="5">
        <f>RTI!B3/RTI!$B$29</f>
        <v>0.28634691693725628</v>
      </c>
      <c r="C3" s="5">
        <f>RTI!C3/RTI!$C$29</f>
        <v>0.44832972406895738</v>
      </c>
      <c r="D3" s="5">
        <f>RTI!D3/RTI!$D$29</f>
        <v>-0.134368886708187</v>
      </c>
      <c r="E3" s="5">
        <f>RTI!E3/RTI!$E$29</f>
        <v>1.0678032813170844E-2</v>
      </c>
      <c r="F3" s="5">
        <f>RTI!F3/RTI!$F$29</f>
        <v>-1.8422607173401304E-2</v>
      </c>
      <c r="G3" s="5">
        <f>RTI!G3/RTI!$G$29</f>
        <v>-0.79451501272955949</v>
      </c>
      <c r="J3" s="34" t="s">
        <v>12</v>
      </c>
      <c r="K3" s="5">
        <f>B3*$K$1</f>
        <v>3.2331905818410174E-2</v>
      </c>
      <c r="L3" s="5">
        <f>C3*$L$1</f>
        <v>9.4245720965068863E-2</v>
      </c>
      <c r="M3" s="5">
        <f t="shared" ref="M3:M28" si="0">D3*$M$1</f>
        <v>-2.9929857251775074E-2</v>
      </c>
      <c r="N3" s="5">
        <f>E3*$N$1</f>
        <v>1.5496374218640838E-3</v>
      </c>
      <c r="O3" s="5">
        <f>F3*$O$1</f>
        <v>-2.512077598396307E-3</v>
      </c>
      <c r="P3" s="5">
        <f>G3*$P$1</f>
        <v>-0.13717055478858486</v>
      </c>
      <c r="Q3" s="26">
        <f t="shared" ref="Q3:Q28" si="1">SUM(K3:P3)</f>
        <v>-4.1485225433413139E-2</v>
      </c>
      <c r="R3" s="15" t="str">
        <f>VLOOKUP(Q3,$Q$31:$R$35,2)</f>
        <v>Low</v>
      </c>
    </row>
    <row r="4" spans="1:18" x14ac:dyDescent="0.35">
      <c r="A4" s="34" t="s">
        <v>13</v>
      </c>
      <c r="B4" s="5">
        <f>RTI!B4/RTI!$B$29</f>
        <v>0.37147910789170185</v>
      </c>
      <c r="C4" s="5">
        <f>RTI!C4/RTI!$C$29</f>
        <v>0.92711203982981094</v>
      </c>
      <c r="D4" s="5">
        <f>RTI!D4/RTI!$D$29</f>
        <v>0.19010450023590431</v>
      </c>
      <c r="E4" s="5">
        <f>RTI!E4/RTI!$E$29</f>
        <v>-2.3761181841827454E-2</v>
      </c>
      <c r="F4" s="5">
        <f>RTI!F4/RTI!$F$29</f>
        <v>3.3076415057217472E-2</v>
      </c>
      <c r="G4" s="5">
        <f>RTI!G4/RTI!$G$29</f>
        <v>-0.76610795195831727</v>
      </c>
      <c r="J4" s="34" t="s">
        <v>13</v>
      </c>
      <c r="K4" s="5">
        <f t="shared" ref="K4:K28" si="2">B4*$K$1</f>
        <v>4.1944322845610657E-2</v>
      </c>
      <c r="L4" s="5">
        <f t="shared" ref="L4:L28" si="3">C4*$L$1</f>
        <v>0.19489303947136205</v>
      </c>
      <c r="M4" s="5">
        <f t="shared" si="0"/>
        <v>4.2344628242231175E-2</v>
      </c>
      <c r="N4" s="5">
        <f t="shared" ref="N4:N28" si="4">E4*$N$1</f>
        <v>-3.4483146113201643E-3</v>
      </c>
      <c r="O4" s="5">
        <f t="shared" ref="O4:O28" si="5">F4*$O$1</f>
        <v>4.5102476820143575E-3</v>
      </c>
      <c r="P4" s="5">
        <f t="shared" ref="P4:P28" si="6">G4*$P$1</f>
        <v>-0.13226616377837916</v>
      </c>
      <c r="Q4" s="26">
        <f t="shared" si="1"/>
        <v>0.14797775985151893</v>
      </c>
      <c r="R4" s="15" t="str">
        <f t="shared" ref="R4:R28" si="7">VLOOKUP(Q4,$Q$31:$R$35,2)</f>
        <v>Low</v>
      </c>
    </row>
    <row r="5" spans="1:18" x14ac:dyDescent="0.35">
      <c r="A5" s="34" t="s">
        <v>14</v>
      </c>
      <c r="B5" s="5">
        <f>RTI!B5/RTI!$B$29</f>
        <v>7.2753580704624801E-2</v>
      </c>
      <c r="C5" s="5">
        <f>RTI!C5/RTI!$C$29</f>
        <v>0.64051967607133731</v>
      </c>
      <c r="D5" s="5">
        <f>RTI!D5/RTI!$D$29</f>
        <v>0.29739879055998858</v>
      </c>
      <c r="E5" s="5">
        <f>RTI!E5/RTI!$E$29</f>
        <v>1.8722302218830714E-2</v>
      </c>
      <c r="F5" s="5">
        <f>RTI!F5/RTI!$F$29</f>
        <v>1.010389874114679E-2</v>
      </c>
      <c r="G5" s="5">
        <f>RTI!G5/RTI!$G$29</f>
        <v>-1.4879905791472965</v>
      </c>
      <c r="J5" s="34" t="s">
        <v>14</v>
      </c>
      <c r="K5" s="5">
        <f t="shared" si="2"/>
        <v>8.2147275914601706E-3</v>
      </c>
      <c r="L5" s="5">
        <f t="shared" si="3"/>
        <v>0.13464696945761875</v>
      </c>
      <c r="M5" s="5">
        <f t="shared" si="0"/>
        <v>6.6243782815897004E-2</v>
      </c>
      <c r="N5" s="5">
        <f t="shared" si="4"/>
        <v>2.7170529112781113E-3</v>
      </c>
      <c r="O5" s="5">
        <f t="shared" si="5"/>
        <v>1.3777516637680847E-3</v>
      </c>
      <c r="P5" s="5">
        <f t="shared" si="6"/>
        <v>-0.2568969622872283</v>
      </c>
      <c r="Q5" s="26">
        <f t="shared" si="1"/>
        <v>-4.3696677847206211E-2</v>
      </c>
      <c r="R5" s="15" t="str">
        <f t="shared" si="7"/>
        <v>Low</v>
      </c>
    </row>
    <row r="6" spans="1:18" x14ac:dyDescent="0.35">
      <c r="A6" s="34" t="s">
        <v>15</v>
      </c>
      <c r="B6" s="5">
        <f>RTI!B6/RTI!$B$29</f>
        <v>0.21872705225406863</v>
      </c>
      <c r="C6" s="5">
        <f>RTI!C6/RTI!$C$29</f>
        <v>0.35543996451604781</v>
      </c>
      <c r="D6" s="5">
        <f>RTI!D6/RTI!$D$29</f>
        <v>0.80303687225762199</v>
      </c>
      <c r="E6" s="5">
        <f>RTI!E6/RTI!$E$29</f>
        <v>-2.1362495279363323E-2</v>
      </c>
      <c r="F6" s="5">
        <f>RTI!F6/RTI!$F$29</f>
        <v>-7.4252667077308997E-3</v>
      </c>
      <c r="G6" s="5">
        <f>RTI!G6/RTI!$G$29</f>
        <v>-0.56472920942923688</v>
      </c>
      <c r="J6" s="34" t="s">
        <v>15</v>
      </c>
      <c r="K6" s="5">
        <f t="shared" si="2"/>
        <v>2.4696834626533097E-2</v>
      </c>
      <c r="L6" s="5">
        <f t="shared" si="3"/>
        <v>7.4718881923744582E-2</v>
      </c>
      <c r="M6" s="5">
        <f t="shared" si="0"/>
        <v>0.17887160892223228</v>
      </c>
      <c r="N6" s="5">
        <f t="shared" si="4"/>
        <v>-3.100207939842991E-3</v>
      </c>
      <c r="O6" s="5">
        <f t="shared" si="5"/>
        <v>-1.0124976331004772E-3</v>
      </c>
      <c r="P6" s="5">
        <f t="shared" si="6"/>
        <v>-9.7498747942595484E-2</v>
      </c>
      <c r="Q6" s="26">
        <f t="shared" si="1"/>
        <v>0.17667587195697099</v>
      </c>
      <c r="R6" s="15" t="str">
        <f t="shared" si="7"/>
        <v>Intermediate Low</v>
      </c>
    </row>
    <row r="7" spans="1:18" x14ac:dyDescent="0.35">
      <c r="A7" s="34" t="s">
        <v>17</v>
      </c>
      <c r="B7" s="5">
        <f>RTI!B7/RTI!$B$29</f>
        <v>1</v>
      </c>
      <c r="C7" s="5">
        <f>RTI!C7/RTI!$C$29</f>
        <v>0.39190070754658207</v>
      </c>
      <c r="D7" s="5">
        <f>RTI!D7/RTI!$D$29</f>
        <v>0.25860339894509859</v>
      </c>
      <c r="E7" s="5">
        <f>RTI!E7/RTI!$E$29</f>
        <v>1.8984171688715881E-2</v>
      </c>
      <c r="F7" s="5">
        <f>RTI!F7/RTI!$F$29</f>
        <v>-1.2041685604908524E-2</v>
      </c>
      <c r="G7" s="5">
        <f>RTI!G7/RTI!$G$29</f>
        <v>0.25139082326957185</v>
      </c>
      <c r="J7" s="34" t="s">
        <v>17</v>
      </c>
      <c r="K7" s="5">
        <f t="shared" si="2"/>
        <v>0.11291166031829381</v>
      </c>
      <c r="L7" s="5">
        <f t="shared" si="3"/>
        <v>8.2383484178192204E-2</v>
      </c>
      <c r="M7" s="5">
        <f t="shared" si="0"/>
        <v>5.7602343852559815E-2</v>
      </c>
      <c r="N7" s="5">
        <f t="shared" si="4"/>
        <v>2.7550564215948455E-3</v>
      </c>
      <c r="O7" s="5">
        <f t="shared" si="5"/>
        <v>-1.6419852179607158E-3</v>
      </c>
      <c r="P7" s="5">
        <f t="shared" si="6"/>
        <v>4.3401846590888624E-2</v>
      </c>
      <c r="Q7" s="26">
        <f t="shared" si="1"/>
        <v>0.29741240614356856</v>
      </c>
      <c r="R7" s="15" t="str">
        <f t="shared" si="7"/>
        <v>Intermediate High</v>
      </c>
    </row>
    <row r="8" spans="1:18" x14ac:dyDescent="0.35">
      <c r="A8" s="34" t="s">
        <v>18</v>
      </c>
      <c r="B8" s="5">
        <f>RTI!B8/RTI!$B$29</f>
        <v>0.41401865854807146</v>
      </c>
      <c r="C8" s="5">
        <f>RTI!C8/RTI!$C$29</f>
        <v>0.39205999063198904</v>
      </c>
      <c r="D8" s="5">
        <f>RTI!D8/RTI!$D$29</f>
        <v>1</v>
      </c>
      <c r="E8" s="5">
        <f>RTI!E8/RTI!$E$29</f>
        <v>5.9934527783238441E-2</v>
      </c>
      <c r="F8" s="5">
        <f>RTI!F8/RTI!$F$29</f>
        <v>-2.4140488587261963E-2</v>
      </c>
      <c r="G8" s="5">
        <f>RTI!G8/RTI!$G$29</f>
        <v>-0.57852876965189615</v>
      </c>
      <c r="J8" s="34" t="s">
        <v>18</v>
      </c>
      <c r="K8" s="5">
        <f t="shared" si="2"/>
        <v>4.6747534139415514E-2</v>
      </c>
      <c r="L8" s="5">
        <f t="shared" si="3"/>
        <v>8.2416967903262847E-2</v>
      </c>
      <c r="M8" s="5">
        <f t="shared" si="0"/>
        <v>0.22274395498099686</v>
      </c>
      <c r="N8" s="5">
        <f t="shared" si="4"/>
        <v>8.6979304839838872E-3</v>
      </c>
      <c r="O8" s="5">
        <f t="shared" si="5"/>
        <v>-3.2917588712394075E-3</v>
      </c>
      <c r="P8" s="5">
        <f t="shared" si="6"/>
        <v>-9.9881199250944727E-2</v>
      </c>
      <c r="Q8" s="26">
        <f t="shared" si="1"/>
        <v>0.25743342938547498</v>
      </c>
      <c r="R8" s="15" t="str">
        <f t="shared" si="7"/>
        <v>Medium</v>
      </c>
    </row>
    <row r="9" spans="1:18" x14ac:dyDescent="0.35">
      <c r="A9" s="34" t="s">
        <v>19</v>
      </c>
      <c r="B9" s="5">
        <f>RTI!B9/RTI!$B$29</f>
        <v>0.11590307303875949</v>
      </c>
      <c r="C9" s="5">
        <f>RTI!C9/RTI!$C$29</f>
        <v>0.45299945031359001</v>
      </c>
      <c r="D9" s="5">
        <f>RTI!D9/RTI!$D$29</f>
        <v>0.66920813194145556</v>
      </c>
      <c r="E9" s="5">
        <f>RTI!E9/RTI!$E$29</f>
        <v>-6.8432402608774812E-2</v>
      </c>
      <c r="F9" s="5">
        <f>RTI!F9/RTI!$F$29</f>
        <v>-1.8493453712005146E-3</v>
      </c>
      <c r="G9" s="5">
        <f>RTI!G9/RTI!$G$29</f>
        <v>-0.52894580582144035</v>
      </c>
      <c r="J9" s="34" t="s">
        <v>19</v>
      </c>
      <c r="K9" s="5">
        <f t="shared" si="2"/>
        <v>1.3086808412798809E-2</v>
      </c>
      <c r="L9" s="5">
        <f t="shared" si="3"/>
        <v>9.5227368384384767E-2</v>
      </c>
      <c r="M9" s="5">
        <f t="shared" si="0"/>
        <v>0.14906206601408459</v>
      </c>
      <c r="N9" s="5">
        <f t="shared" si="4"/>
        <v>-9.9311749463651053E-3</v>
      </c>
      <c r="O9" s="5">
        <f t="shared" si="5"/>
        <v>-2.5217381204318412E-4</v>
      </c>
      <c r="P9" s="5">
        <f t="shared" si="6"/>
        <v>-9.1320854200547266E-2</v>
      </c>
      <c r="Q9" s="26">
        <f t="shared" si="1"/>
        <v>0.15587203985231257</v>
      </c>
      <c r="R9" s="15" t="str">
        <f t="shared" si="7"/>
        <v>Low</v>
      </c>
    </row>
    <row r="10" spans="1:18" x14ac:dyDescent="0.35">
      <c r="A10" s="34" t="s">
        <v>20</v>
      </c>
      <c r="B10" s="5">
        <f>RTI!B10/RTI!$B$29</f>
        <v>0.21578889027995887</v>
      </c>
      <c r="C10" s="5">
        <f>RTI!C10/RTI!$C$29</f>
        <v>0.58718099688108516</v>
      </c>
      <c r="D10" s="5">
        <f>RTI!D10/RTI!$D$29</f>
        <v>0.2172417169624058</v>
      </c>
      <c r="E10" s="5">
        <f>RTI!E10/RTI!$E$29</f>
        <v>-6.9008976127123117E-2</v>
      </c>
      <c r="F10" s="5">
        <f>RTI!F10/RTI!$F$29</f>
        <v>-4.1068274029649889E-2</v>
      </c>
      <c r="G10" s="5">
        <f>RTI!G10/RTI!$G$29</f>
        <v>-0.66462457536621999</v>
      </c>
      <c r="J10" s="34" t="s">
        <v>20</v>
      </c>
      <c r="K10" s="5">
        <f t="shared" si="2"/>
        <v>2.4365081879752289E-2</v>
      </c>
      <c r="L10" s="5">
        <f t="shared" si="3"/>
        <v>0.12343436853973574</v>
      </c>
      <c r="M10" s="5">
        <f t="shared" si="0"/>
        <v>4.8389279223068578E-2</v>
      </c>
      <c r="N10" s="5">
        <f t="shared" si="4"/>
        <v>-1.0014849525393025E-2</v>
      </c>
      <c r="O10" s="5">
        <f t="shared" si="5"/>
        <v>-5.6000049408661953E-3</v>
      </c>
      <c r="P10" s="5">
        <f t="shared" si="6"/>
        <v>-0.11474537330126428</v>
      </c>
      <c r="Q10" s="26">
        <f t="shared" si="1"/>
        <v>6.5828501875033113E-2</v>
      </c>
      <c r="R10" s="15" t="str">
        <f t="shared" si="7"/>
        <v>Low</v>
      </c>
    </row>
    <row r="11" spans="1:18" x14ac:dyDescent="0.35">
      <c r="A11" s="34" t="s">
        <v>21</v>
      </c>
      <c r="B11" s="5">
        <f>RTI!B11/RTI!$B$29</f>
        <v>0.37880191721959011</v>
      </c>
      <c r="C11" s="5">
        <f>RTI!C11/RTI!$C$29</f>
        <v>0.36574977547150356</v>
      </c>
      <c r="D11" s="5">
        <f>RTI!D11/RTI!$D$29</f>
        <v>0.34707755447816285</v>
      </c>
      <c r="E11" s="5">
        <f>RTI!E11/RTI!$E$29</f>
        <v>0.21499853437544628</v>
      </c>
      <c r="F11" s="5">
        <f>RTI!F11/RTI!$F$29</f>
        <v>-1.4619811927080378E-2</v>
      </c>
      <c r="G11" s="5">
        <f>RTI!G11/RTI!$G$29</f>
        <v>-0.82024813593734891</v>
      </c>
      <c r="J11" s="34" t="s">
        <v>21</v>
      </c>
      <c r="K11" s="5">
        <f t="shared" si="2"/>
        <v>4.2771153405016811E-2</v>
      </c>
      <c r="L11" s="5">
        <f t="shared" si="3"/>
        <v>7.6886160857855684E-2</v>
      </c>
      <c r="M11" s="5">
        <f t="shared" si="0"/>
        <v>7.7309427169598391E-2</v>
      </c>
      <c r="N11" s="5">
        <f t="shared" si="4"/>
        <v>3.1201418870259897E-2</v>
      </c>
      <c r="O11" s="5">
        <f t="shared" si="5"/>
        <v>-1.993534448686024E-3</v>
      </c>
      <c r="P11" s="5">
        <f t="shared" si="6"/>
        <v>-0.14161329876484877</v>
      </c>
      <c r="Q11" s="26">
        <f t="shared" si="1"/>
        <v>8.4561327089196003E-2</v>
      </c>
      <c r="R11" s="15" t="str">
        <f t="shared" si="7"/>
        <v>Low</v>
      </c>
    </row>
    <row r="12" spans="1:18" x14ac:dyDescent="0.35">
      <c r="A12" s="34" t="s">
        <v>22</v>
      </c>
      <c r="B12" s="5">
        <f>RTI!B12/RTI!$B$29</f>
        <v>0.34782894908801071</v>
      </c>
      <c r="C12" s="5">
        <f>RTI!C12/RTI!$C$29</f>
        <v>0.47314787463914953</v>
      </c>
      <c r="D12" s="5">
        <f>RTI!D12/RTI!$D$29</f>
        <v>-1.6803497732787498E-2</v>
      </c>
      <c r="E12" s="5">
        <f>RTI!E12/RTI!$E$29</f>
        <v>0.62327602192283882</v>
      </c>
      <c r="F12" s="5">
        <f>RTI!F12/RTI!$F$29</f>
        <v>-4.9160958450040218E-2</v>
      </c>
      <c r="G12" s="5">
        <f>RTI!G12/RTI!$G$29</f>
        <v>-1.2302086102028298E-2</v>
      </c>
      <c r="J12" s="34" t="s">
        <v>22</v>
      </c>
      <c r="K12" s="5">
        <f t="shared" si="2"/>
        <v>3.9273944148294576E-2</v>
      </c>
      <c r="L12" s="5">
        <f t="shared" si="3"/>
        <v>9.9462873359692672E-2</v>
      </c>
      <c r="M12" s="5">
        <f t="shared" si="0"/>
        <v>-3.7428775425153013E-3</v>
      </c>
      <c r="N12" s="5">
        <f t="shared" si="4"/>
        <v>9.0452226980505049E-2</v>
      </c>
      <c r="O12" s="5">
        <f t="shared" si="5"/>
        <v>-6.7035105984533123E-3</v>
      </c>
      <c r="P12" s="5">
        <f t="shared" si="6"/>
        <v>-2.1239170420138485E-3</v>
      </c>
      <c r="Q12" s="26">
        <f t="shared" si="1"/>
        <v>0.21661873930550987</v>
      </c>
      <c r="R12" s="15" t="str">
        <f t="shared" si="7"/>
        <v>Intermediate Low</v>
      </c>
    </row>
    <row r="13" spans="1:18" x14ac:dyDescent="0.35">
      <c r="A13" s="34" t="s">
        <v>23</v>
      </c>
      <c r="B13" s="5">
        <f>RTI!B13/RTI!$B$29</f>
        <v>6.2079790826126023E-3</v>
      </c>
      <c r="C13" s="5">
        <f>RTI!C13/RTI!$C$29</f>
        <v>0.40748583888527079</v>
      </c>
      <c r="D13" s="5">
        <f>RTI!D13/RTI!$D$29</f>
        <v>0.12750271073589553</v>
      </c>
      <c r="E13" s="5">
        <f>RTI!E13/RTI!$E$29</f>
        <v>0.15192246417836711</v>
      </c>
      <c r="F13" s="5">
        <f>RTI!F13/RTI!$F$29</f>
        <v>-1.91626564364131E-2</v>
      </c>
      <c r="G13" s="5">
        <f>RTI!G13/RTI!$G$29</f>
        <v>1</v>
      </c>
      <c r="J13" s="34" t="s">
        <v>23</v>
      </c>
      <c r="K13" s="5">
        <f t="shared" si="2"/>
        <v>7.0095322543902729E-4</v>
      </c>
      <c r="L13" s="5">
        <f t="shared" si="3"/>
        <v>8.5659715622360494E-2</v>
      </c>
      <c r="M13" s="5">
        <f t="shared" si="0"/>
        <v>2.8400458060111378E-2</v>
      </c>
      <c r="N13" s="5">
        <f t="shared" si="4"/>
        <v>2.2047575600462499E-2</v>
      </c>
      <c r="O13" s="5">
        <f t="shared" si="5"/>
        <v>-2.6129895462994115E-3</v>
      </c>
      <c r="P13" s="5">
        <f t="shared" si="6"/>
        <v>0.17264690105393338</v>
      </c>
      <c r="Q13" s="26">
        <f t="shared" si="1"/>
        <v>0.30684261401600738</v>
      </c>
      <c r="R13" s="15" t="str">
        <f t="shared" si="7"/>
        <v>Intermediate High</v>
      </c>
    </row>
    <row r="14" spans="1:18" x14ac:dyDescent="0.35">
      <c r="A14" s="34" t="s">
        <v>24</v>
      </c>
      <c r="B14" s="5">
        <f>RTI!B14/RTI!$B$29</f>
        <v>0.52198551490876943</v>
      </c>
      <c r="C14" s="5">
        <f>RTI!C14/RTI!$C$29</f>
        <v>0.53168368710853764</v>
      </c>
      <c r="D14" s="5">
        <f>RTI!D14/RTI!$D$29</f>
        <v>0.32215839310460342</v>
      </c>
      <c r="E14" s="5">
        <f>RTI!E14/RTI!$E$29</f>
        <v>-1.0013478550979839E-2</v>
      </c>
      <c r="F14" s="5">
        <f>RTI!F14/RTI!$F$29</f>
        <v>2.4507596955374546E-2</v>
      </c>
      <c r="G14" s="5">
        <f>RTI!G14/RTI!$G$29</f>
        <v>-0.57135299495617853</v>
      </c>
      <c r="J14" s="34" t="s">
        <v>24</v>
      </c>
      <c r="K14" s="5">
        <f t="shared" si="2"/>
        <v>5.8938251150448658E-2</v>
      </c>
      <c r="L14" s="5">
        <f t="shared" si="3"/>
        <v>0.11176799067019476</v>
      </c>
      <c r="M14" s="5">
        <f t="shared" si="0"/>
        <v>7.1758834610442079E-2</v>
      </c>
      <c r="N14" s="5">
        <f t="shared" si="4"/>
        <v>-1.4531947370017349E-3</v>
      </c>
      <c r="O14" s="5">
        <f t="shared" si="5"/>
        <v>3.3418171881236178E-3</v>
      </c>
      <c r="P14" s="5">
        <f t="shared" si="6"/>
        <v>-9.8642323987067848E-2</v>
      </c>
      <c r="Q14" s="26">
        <f t="shared" si="1"/>
        <v>0.14571137489513955</v>
      </c>
      <c r="R14" s="15" t="str">
        <f t="shared" si="7"/>
        <v>Low</v>
      </c>
    </row>
    <row r="15" spans="1:18" x14ac:dyDescent="0.35">
      <c r="A15" s="34" t="s">
        <v>25</v>
      </c>
      <c r="B15" s="5">
        <f>RTI!B15/RTI!$B$29</f>
        <v>0.25733122929141367</v>
      </c>
      <c r="C15" s="5">
        <f>RTI!C15/RTI!$C$29</f>
        <v>0.36004599156138734</v>
      </c>
      <c r="D15" s="5">
        <f>RTI!D15/RTI!$D$29</f>
        <v>0.38753163968312115</v>
      </c>
      <c r="E15" s="5">
        <f>RTI!E15/RTI!$E$29</f>
        <v>4.2863475360677077E-2</v>
      </c>
      <c r="F15" s="5">
        <f>RTI!F15/RTI!$F$29</f>
        <v>-2.7308724683929954E-2</v>
      </c>
      <c r="G15" s="5">
        <f>RTI!G15/RTI!$G$29</f>
        <v>0.62675189118914387</v>
      </c>
      <c r="J15" s="34" t="s">
        <v>25</v>
      </c>
      <c r="K15" s="5">
        <f t="shared" si="2"/>
        <v>2.9055696351041077E-2</v>
      </c>
      <c r="L15" s="5">
        <f t="shared" si="3"/>
        <v>7.5687138803375131E-2</v>
      </c>
      <c r="M15" s="5">
        <f t="shared" si="0"/>
        <v>8.6320330103289031E-2</v>
      </c>
      <c r="N15" s="5">
        <f t="shared" si="4"/>
        <v>6.2205133297703391E-3</v>
      </c>
      <c r="O15" s="5">
        <f t="shared" si="5"/>
        <v>-3.7237745381837298E-3</v>
      </c>
      <c r="P15" s="5">
        <f t="shared" si="6"/>
        <v>0.10820677174349774</v>
      </c>
      <c r="Q15" s="26">
        <f t="shared" si="1"/>
        <v>0.3017666757927896</v>
      </c>
      <c r="R15" s="15" t="str">
        <f t="shared" si="7"/>
        <v>Intermediate High</v>
      </c>
    </row>
    <row r="16" spans="1:18" x14ac:dyDescent="0.35">
      <c r="A16" s="34" t="s">
        <v>26</v>
      </c>
      <c r="B16" s="5">
        <f>RTI!B16/RTI!$B$29</f>
        <v>0.18579523361305653</v>
      </c>
      <c r="C16" s="5">
        <f>RTI!C16/RTI!$C$29</f>
        <v>0.57413726709554858</v>
      </c>
      <c r="D16" s="5">
        <f>RTI!D16/RTI!$D$29</f>
        <v>0.88693643344340367</v>
      </c>
      <c r="E16" s="5">
        <f>RTI!E16/RTI!$E$29</f>
        <v>9.8991224234311795E-2</v>
      </c>
      <c r="F16" s="5">
        <f>RTI!F16/RTI!$F$29</f>
        <v>-4.374703661045088E-2</v>
      </c>
      <c r="G16" s="5">
        <f>RTI!G16/RTI!$G$29</f>
        <v>-0.71652962693817002</v>
      </c>
      <c r="J16" s="34" t="s">
        <v>26</v>
      </c>
      <c r="K16" s="5">
        <f t="shared" si="2"/>
        <v>2.0978448306475481E-2</v>
      </c>
      <c r="L16" s="5">
        <f t="shared" si="3"/>
        <v>0.12069237832201296</v>
      </c>
      <c r="M16" s="5">
        <f t="shared" si="0"/>
        <v>0.19755972900192342</v>
      </c>
      <c r="N16" s="5">
        <f t="shared" si="4"/>
        <v>1.4365989334703686E-2</v>
      </c>
      <c r="O16" s="5">
        <f t="shared" si="5"/>
        <v>-5.9652767727689134E-3</v>
      </c>
      <c r="P16" s="5">
        <f t="shared" si="6"/>
        <v>-0.12370661960420604</v>
      </c>
      <c r="Q16" s="26">
        <f t="shared" si="1"/>
        <v>0.2239246485881406</v>
      </c>
      <c r="R16" s="15" t="str">
        <f t="shared" si="7"/>
        <v>Medium</v>
      </c>
    </row>
    <row r="17" spans="1:22" x14ac:dyDescent="0.35">
      <c r="A17" s="34" t="s">
        <v>27</v>
      </c>
      <c r="B17" s="5">
        <f>RTI!B17/RTI!$B$29</f>
        <v>0.20775827360165713</v>
      </c>
      <c r="C17" s="5">
        <f>RTI!C17/RTI!$C$29</f>
        <v>0.45085573835026865</v>
      </c>
      <c r="D17" s="5">
        <f>RTI!D17/RTI!$D$29</f>
        <v>0.51195032040772581</v>
      </c>
      <c r="E17" s="5">
        <f>RTI!E17/RTI!$E$29</f>
        <v>0.13138236028605035</v>
      </c>
      <c r="F17" s="5">
        <f>RTI!F17/RTI!$F$29</f>
        <v>-9.3721608703800155E-3</v>
      </c>
      <c r="G17" s="5">
        <f>RTI!G17/RTI!$G$29</f>
        <v>0.48002061293873649</v>
      </c>
      <c r="J17" s="34" t="s">
        <v>27</v>
      </c>
      <c r="K17" s="5">
        <f t="shared" si="2"/>
        <v>2.3458331617225457E-2</v>
      </c>
      <c r="L17" s="5">
        <f t="shared" si="3"/>
        <v>9.4776727553143369E-2</v>
      </c>
      <c r="M17" s="5">
        <f t="shared" si="0"/>
        <v>0.1140338391214054</v>
      </c>
      <c r="N17" s="5">
        <f t="shared" si="4"/>
        <v>1.9066716279516251E-2</v>
      </c>
      <c r="O17" s="5">
        <f t="shared" si="5"/>
        <v>-1.2779730441758801E-3</v>
      </c>
      <c r="P17" s="5">
        <f t="shared" si="6"/>
        <v>8.287407126588249E-2</v>
      </c>
      <c r="Q17" s="26">
        <f t="shared" si="1"/>
        <v>0.33293171279299705</v>
      </c>
      <c r="R17" s="15" t="str">
        <f t="shared" si="7"/>
        <v>Intermediate High</v>
      </c>
    </row>
    <row r="18" spans="1:22" x14ac:dyDescent="0.35">
      <c r="A18" s="34" t="s">
        <v>28</v>
      </c>
      <c r="B18" s="5">
        <f>RTI!B18/RTI!$B$29</f>
        <v>0.25229032686484343</v>
      </c>
      <c r="C18" s="5">
        <f>RTI!C18/RTI!$C$29</f>
        <v>0.60871960779775525</v>
      </c>
      <c r="D18" s="5">
        <f>RTI!D18/RTI!$D$29</f>
        <v>0.65940280149675179</v>
      </c>
      <c r="E18" s="5">
        <f>RTI!E18/RTI!$E$29</f>
        <v>0.11369180482935939</v>
      </c>
      <c r="F18" s="5">
        <f>RTI!F18/RTI!$F$29</f>
        <v>5.4292850268366298E-2</v>
      </c>
      <c r="G18" s="5">
        <f>RTI!G18/RTI!$G$29</f>
        <v>0.72880601945073809</v>
      </c>
      <c r="J18" s="34" t="s">
        <v>28</v>
      </c>
      <c r="K18" s="5">
        <f t="shared" si="2"/>
        <v>2.8486519688554514E-2</v>
      </c>
      <c r="L18" s="5">
        <f t="shared" si="3"/>
        <v>0.12796211186222722</v>
      </c>
      <c r="M18" s="5">
        <f t="shared" si="0"/>
        <v>0.14687798793093568</v>
      </c>
      <c r="N18" s="5">
        <f t="shared" si="4"/>
        <v>1.6499394448903748E-2</v>
      </c>
      <c r="O18" s="5">
        <f t="shared" si="5"/>
        <v>7.4032872561689148E-3</v>
      </c>
      <c r="P18" s="5">
        <f t="shared" si="6"/>
        <v>0.12582610072762263</v>
      </c>
      <c r="Q18" s="26">
        <f t="shared" si="1"/>
        <v>0.45305540191441268</v>
      </c>
      <c r="R18" s="15" t="str">
        <f t="shared" si="7"/>
        <v>High</v>
      </c>
    </row>
    <row r="19" spans="1:22" x14ac:dyDescent="0.35">
      <c r="A19" s="34" t="s">
        <v>29</v>
      </c>
      <c r="B19" s="5">
        <f>RTI!B19/RTI!$B$29</f>
        <v>0.63237881349884706</v>
      </c>
      <c r="C19" s="5">
        <f>RTI!C19/RTI!$C$29</f>
        <v>0.53779588645880749</v>
      </c>
      <c r="D19" s="5">
        <f>RTI!D19/RTI!$D$29</f>
        <v>0.15449086582936183</v>
      </c>
      <c r="E19" s="5">
        <f>RTI!E19/RTI!$E$29</f>
        <v>-5.3973096746951658E-2</v>
      </c>
      <c r="F19" s="5">
        <f>RTI!F19/RTI!$F$29</f>
        <v>7.6596211136708309E-2</v>
      </c>
      <c r="G19" s="5">
        <f>RTI!G19/RTI!$G$29</f>
        <v>-0.16665324204045165</v>
      </c>
      <c r="J19" s="34" t="s">
        <v>29</v>
      </c>
      <c r="K19" s="5">
        <f t="shared" si="2"/>
        <v>7.1402941782267484E-2</v>
      </c>
      <c r="L19" s="5">
        <f t="shared" si="3"/>
        <v>0.11305286785661081</v>
      </c>
      <c r="M19" s="5">
        <f t="shared" si="0"/>
        <v>3.4411906463270601E-2</v>
      </c>
      <c r="N19" s="5">
        <f t="shared" si="4"/>
        <v>-7.8327845546421766E-3</v>
      </c>
      <c r="O19" s="5">
        <f t="shared" si="5"/>
        <v>1.0444538295120888E-2</v>
      </c>
      <c r="P19" s="5">
        <f t="shared" si="6"/>
        <v>-2.8772165788875065E-2</v>
      </c>
      <c r="Q19" s="26">
        <f t="shared" si="1"/>
        <v>0.19270730405375255</v>
      </c>
      <c r="R19" s="15" t="str">
        <f t="shared" si="7"/>
        <v>Intermediate Low</v>
      </c>
    </row>
    <row r="20" spans="1:22" x14ac:dyDescent="0.35">
      <c r="A20" s="34" t="s">
        <v>30</v>
      </c>
      <c r="B20" s="5">
        <f>RTI!B20/RTI!$B$29</f>
        <v>-0.10138101237837095</v>
      </c>
      <c r="C20" s="5">
        <f>RTI!C20/RTI!$C$29</f>
        <v>1</v>
      </c>
      <c r="D20" s="5">
        <f>RTI!D20/RTI!$D$29</f>
        <v>7.0070940285889713E-2</v>
      </c>
      <c r="E20" s="5">
        <f>RTI!E20/RTI!$E$29</f>
        <v>4.08415626308146E-2</v>
      </c>
      <c r="F20" s="5">
        <f>RTI!F20/RTI!$F$29</f>
        <v>1.5464046210815454E-2</v>
      </c>
      <c r="G20" s="5">
        <f>RTI!G20/RTI!$G$29</f>
        <v>0.28211291588321358</v>
      </c>
      <c r="J20" s="34" t="s">
        <v>30</v>
      </c>
      <c r="K20" s="5">
        <f t="shared" si="2"/>
        <v>-1.144709843239136E-2</v>
      </c>
      <c r="L20" s="5">
        <f t="shared" si="3"/>
        <v>0.21021519632852398</v>
      </c>
      <c r="M20" s="5">
        <f t="shared" si="0"/>
        <v>1.5607878368516338E-2</v>
      </c>
      <c r="N20" s="5">
        <f t="shared" si="4"/>
        <v>5.9270855341492608E-3</v>
      </c>
      <c r="O20" s="5">
        <f t="shared" si="5"/>
        <v>2.1086529013571009E-3</v>
      </c>
      <c r="P20" s="5">
        <f t="shared" si="6"/>
        <v>4.8705920674525803E-2</v>
      </c>
      <c r="Q20" s="26">
        <f t="shared" si="1"/>
        <v>0.27111763537468109</v>
      </c>
      <c r="R20" s="15" t="str">
        <f t="shared" si="7"/>
        <v>Medium</v>
      </c>
    </row>
    <row r="21" spans="1:22" x14ac:dyDescent="0.35">
      <c r="A21" s="34" t="s">
        <v>31</v>
      </c>
      <c r="B21" s="5">
        <f>RTI!B21/RTI!$B$29</f>
        <v>0.75742001626255062</v>
      </c>
      <c r="C21" s="5">
        <f>RTI!C21/RTI!$C$29</f>
        <v>0.99580622029411858</v>
      </c>
      <c r="D21" s="5">
        <f>RTI!D21/RTI!$D$29</f>
        <v>-3.321061587443095E-2</v>
      </c>
      <c r="E21" s="5">
        <f>RTI!E21/RTI!$E$29</f>
        <v>0.39289664555554815</v>
      </c>
      <c r="F21" s="5">
        <f>RTI!F21/RTI!$F$29</f>
        <v>0.42913246200786764</v>
      </c>
      <c r="G21" s="5">
        <f>RTI!G21/RTI!$G$29</f>
        <v>-0.17828023687365285</v>
      </c>
      <c r="J21" s="34" t="s">
        <v>31</v>
      </c>
      <c r="K21" s="5">
        <f t="shared" si="2"/>
        <v>8.5521551594513689E-2</v>
      </c>
      <c r="L21" s="5">
        <f t="shared" si="3"/>
        <v>0.20933360010429353</v>
      </c>
      <c r="M21" s="5">
        <f t="shared" si="0"/>
        <v>-7.3974639272254275E-3</v>
      </c>
      <c r="N21" s="5">
        <f t="shared" si="4"/>
        <v>5.7018680831057406E-2</v>
      </c>
      <c r="O21" s="5">
        <f t="shared" si="5"/>
        <v>5.8515824302602687E-2</v>
      </c>
      <c r="P21" s="5">
        <f t="shared" si="6"/>
        <v>-3.0779530415397348E-2</v>
      </c>
      <c r="Q21" s="26">
        <f t="shared" si="1"/>
        <v>0.37221266248984458</v>
      </c>
      <c r="R21" s="15" t="str">
        <f t="shared" si="7"/>
        <v>High</v>
      </c>
    </row>
    <row r="22" spans="1:22" x14ac:dyDescent="0.35">
      <c r="A22" s="34" t="s">
        <v>32</v>
      </c>
      <c r="B22" s="5">
        <f>RTI!B22/RTI!$B$29</f>
        <v>6.1899521724133807E-2</v>
      </c>
      <c r="C22" s="5">
        <f>RTI!C22/RTI!$C$29</f>
        <v>0.68987253060825904</v>
      </c>
      <c r="D22" s="5">
        <f>RTI!D22/RTI!$D$29</f>
        <v>0.32271244055258413</v>
      </c>
      <c r="E22" s="5">
        <f>RTI!E22/RTI!$E$29</f>
        <v>-0.17199974125619596</v>
      </c>
      <c r="F22" s="5">
        <f>RTI!F22/RTI!$F$29</f>
        <v>0.1767245419955373</v>
      </c>
      <c r="G22" s="5">
        <f>RTI!G22/RTI!$G$29</f>
        <v>0.4361156502006549</v>
      </c>
      <c r="J22" s="34" t="s">
        <v>32</v>
      </c>
      <c r="K22" s="5">
        <f t="shared" si="2"/>
        <v>6.9891777707802444E-3</v>
      </c>
      <c r="L22" s="5">
        <f t="shared" si="3"/>
        <v>0.14502168946347085</v>
      </c>
      <c r="M22" s="5">
        <f t="shared" si="0"/>
        <v>7.188224533025242E-2</v>
      </c>
      <c r="N22" s="5">
        <f t="shared" si="4"/>
        <v>-2.4961267703989449E-2</v>
      </c>
      <c r="O22" s="5">
        <f t="shared" si="5"/>
        <v>2.4097879244519137E-2</v>
      </c>
      <c r="P22" s="5">
        <f t="shared" si="6"/>
        <v>7.5294015508264284E-2</v>
      </c>
      <c r="Q22" s="26">
        <f t="shared" si="1"/>
        <v>0.2983237396132975</v>
      </c>
      <c r="R22" s="15" t="str">
        <f t="shared" si="7"/>
        <v>Intermediate High</v>
      </c>
    </row>
    <row r="23" spans="1:22" x14ac:dyDescent="0.35">
      <c r="A23" s="34" t="s">
        <v>33</v>
      </c>
      <c r="B23" s="5">
        <f>RTI!B23/RTI!$B$29</f>
        <v>0.56242019291071454</v>
      </c>
      <c r="C23" s="5">
        <f>RTI!C23/RTI!$C$29</f>
        <v>0.31312326135992069</v>
      </c>
      <c r="D23" s="5">
        <f>RTI!D23/RTI!$D$29</f>
        <v>0.33762072522929726</v>
      </c>
      <c r="E23" s="5">
        <f>RTI!E23/RTI!$E$29</f>
        <v>0.59867855824088734</v>
      </c>
      <c r="F23" s="5">
        <f>RTI!F23/RTI!$F$29</f>
        <v>1</v>
      </c>
      <c r="G23" s="5">
        <f>RTI!G23/RTI!$G$29</f>
        <v>-0.58484953442173582</v>
      </c>
      <c r="J23" s="34" t="s">
        <v>33</v>
      </c>
      <c r="K23" s="5">
        <f t="shared" si="2"/>
        <v>6.3503797778083876E-2</v>
      </c>
      <c r="L23" s="5">
        <f t="shared" si="3"/>
        <v>6.5823267861803453E-2</v>
      </c>
      <c r="M23" s="5">
        <f t="shared" si="0"/>
        <v>7.52029756211261E-2</v>
      </c>
      <c r="N23" s="5">
        <f t="shared" si="4"/>
        <v>8.6882547914012676E-2</v>
      </c>
      <c r="O23" s="5">
        <f t="shared" si="5"/>
        <v>0.13635841956307157</v>
      </c>
      <c r="P23" s="5">
        <f t="shared" si="6"/>
        <v>-0.10097245970074843</v>
      </c>
      <c r="Q23" s="26">
        <f t="shared" si="1"/>
        <v>0.32679854903734928</v>
      </c>
      <c r="R23" s="15" t="str">
        <f t="shared" si="7"/>
        <v>Intermediate High</v>
      </c>
    </row>
    <row r="24" spans="1:22" x14ac:dyDescent="0.35">
      <c r="A24" s="34" t="s">
        <v>34</v>
      </c>
      <c r="B24" s="5">
        <f>RTI!B24/RTI!$B$29</f>
        <v>0</v>
      </c>
      <c r="C24" s="5">
        <f>RTI!C24/RTI!$C$29</f>
        <v>0.52774025311646633</v>
      </c>
      <c r="D24" s="5">
        <f>RTI!D24/RTI!$D$29</f>
        <v>0.40987578092732135</v>
      </c>
      <c r="E24" s="5">
        <f>RTI!E24/RTI!$E$29</f>
        <v>0.26453929796652598</v>
      </c>
      <c r="F24" s="5">
        <f>RTI!F24/RTI!$F$29</f>
        <v>0.20377548144495095</v>
      </c>
      <c r="G24" s="5">
        <f>RTI!G24/RTI!$G$29</f>
        <v>-0.49125755219788825</v>
      </c>
      <c r="J24" s="34" t="s">
        <v>34</v>
      </c>
      <c r="K24" s="5">
        <f t="shared" si="2"/>
        <v>0</v>
      </c>
      <c r="L24" s="5">
        <f t="shared" si="3"/>
        <v>0.11093902091934291</v>
      </c>
      <c r="M24" s="5">
        <f t="shared" si="0"/>
        <v>9.1297352494676201E-2</v>
      </c>
      <c r="N24" s="5">
        <f t="shared" si="4"/>
        <v>3.8390966094142408E-2</v>
      </c>
      <c r="O24" s="5">
        <f t="shared" si="5"/>
        <v>2.7786502595537527E-2</v>
      </c>
      <c r="P24" s="5">
        <f t="shared" si="6"/>
        <v>-8.4814094006306323E-2</v>
      </c>
      <c r="Q24" s="26">
        <f t="shared" si="1"/>
        <v>0.18359974809739274</v>
      </c>
      <c r="R24" s="15" t="str">
        <f t="shared" si="7"/>
        <v>Intermediate Low</v>
      </c>
    </row>
    <row r="25" spans="1:22" x14ac:dyDescent="0.35">
      <c r="A25" s="34" t="s">
        <v>35</v>
      </c>
      <c r="B25" s="5">
        <f>RTI!B25/RTI!$B$29</f>
        <v>0.22208900457949465</v>
      </c>
      <c r="C25" s="5">
        <f>RTI!C25/RTI!$C$29</f>
        <v>0.30817926352378444</v>
      </c>
      <c r="D25" s="5">
        <f>RTI!D25/RTI!$D$29</f>
        <v>0.12609125050207548</v>
      </c>
      <c r="E25" s="5">
        <f>RTI!E25/RTI!$E$29</f>
        <v>-0.1165046752453113</v>
      </c>
      <c r="F25" s="5">
        <f>RTI!F25/RTI!$F$29</f>
        <v>0.14312195026000157</v>
      </c>
      <c r="G25" s="5">
        <f>RTI!G25/RTI!$G$29</f>
        <v>0.19731575072906268</v>
      </c>
      <c r="J25" s="34" t="s">
        <v>35</v>
      </c>
      <c r="K25" s="5">
        <f t="shared" si="2"/>
        <v>2.5076438245507898E-2</v>
      </c>
      <c r="L25" s="5">
        <f t="shared" si="3"/>
        <v>6.4783964386032275E-2</v>
      </c>
      <c r="M25" s="5">
        <f t="shared" si="0"/>
        <v>2.8086063825331898E-2</v>
      </c>
      <c r="N25" s="5">
        <f t="shared" si="4"/>
        <v>-1.6907609083160812E-2</v>
      </c>
      <c r="O25" s="5">
        <f t="shared" si="5"/>
        <v>1.9515882942238355E-2</v>
      </c>
      <c r="P25" s="5">
        <f t="shared" si="6"/>
        <v>3.4065952892503068E-2</v>
      </c>
      <c r="Q25" s="26">
        <f t="shared" si="1"/>
        <v>0.15462069320845268</v>
      </c>
      <c r="R25" s="15" t="str">
        <f t="shared" si="7"/>
        <v>Low</v>
      </c>
    </row>
    <row r="26" spans="1:22" x14ac:dyDescent="0.35">
      <c r="A26" s="34" t="s">
        <v>36</v>
      </c>
      <c r="B26" s="5">
        <f>RTI!B26/RTI!$B$29</f>
        <v>0.67452344165911227</v>
      </c>
      <c r="C26" s="5">
        <f>RTI!C26/RTI!$C$29</f>
        <v>0.3996799457549694</v>
      </c>
      <c r="D26" s="5">
        <f>RTI!D26/RTI!$D$29</f>
        <v>-9.3778648652863783E-2</v>
      </c>
      <c r="E26" s="5">
        <f>RTI!E26/RTI!$E$29</f>
        <v>1</v>
      </c>
      <c r="F26" s="5">
        <f>RTI!F26/RTI!$F$29</f>
        <v>0.12137151529237829</v>
      </c>
      <c r="G26" s="5">
        <f>RTI!G26/RTI!$G$29</f>
        <v>0.1337265544600873</v>
      </c>
      <c r="J26" s="34" t="s">
        <v>36</v>
      </c>
      <c r="K26" s="5">
        <f t="shared" si="2"/>
        <v>7.6161561721340157E-2</v>
      </c>
      <c r="L26" s="5">
        <f t="shared" si="3"/>
        <v>8.4018798265454706E-2</v>
      </c>
      <c r="M26" s="5">
        <f t="shared" si="0"/>
        <v>-2.0888627093712211E-2</v>
      </c>
      <c r="N26" s="5">
        <f t="shared" si="4"/>
        <v>0.14512386775518052</v>
      </c>
      <c r="O26" s="5">
        <f t="shared" si="5"/>
        <v>1.6550028005243876E-2</v>
      </c>
      <c r="P26" s="5">
        <f t="shared" si="6"/>
        <v>2.3087475216154126E-2</v>
      </c>
      <c r="Q26" s="26">
        <f t="shared" si="1"/>
        <v>0.32405310386966119</v>
      </c>
      <c r="R26" s="15" t="str">
        <f t="shared" si="7"/>
        <v>Intermediate High</v>
      </c>
    </row>
    <row r="27" spans="1:22" x14ac:dyDescent="0.35">
      <c r="A27" s="34" t="s">
        <v>37</v>
      </c>
      <c r="B27" s="5">
        <f>RTI!B27/RTI!$B$29</f>
        <v>0.58685169060856379</v>
      </c>
      <c r="C27" s="5">
        <f>RTI!C27/RTI!$C$29</f>
        <v>0.50867666891474506</v>
      </c>
      <c r="D27" s="5">
        <f>RTI!D27/RTI!$D$29</f>
        <v>-4.0155223054382398E-2</v>
      </c>
      <c r="E27" s="5">
        <f>RTI!E27/RTI!$E$29</f>
        <v>0.16439321383275152</v>
      </c>
      <c r="F27" s="5">
        <f>RTI!F27/RTI!$F$29</f>
        <v>0.4848912518564556</v>
      </c>
      <c r="G27" s="5">
        <f>RTI!G27/RTI!$G$29</f>
        <v>0.59291053072718392</v>
      </c>
      <c r="J27" s="34" t="s">
        <v>37</v>
      </c>
      <c r="K27" s="5">
        <f t="shared" si="2"/>
        <v>6.6262398747210599E-2</v>
      </c>
      <c r="L27" s="5">
        <f t="shared" si="3"/>
        <v>0.10693156582365272</v>
      </c>
      <c r="M27" s="5">
        <f t="shared" si="0"/>
        <v>-8.9443331962772397E-3</v>
      </c>
      <c r="N27" s="5">
        <f t="shared" si="4"/>
        <v>2.3857379024113345E-2</v>
      </c>
      <c r="O27" s="5">
        <f t="shared" si="5"/>
        <v>6.6119004763105574E-2</v>
      </c>
      <c r="P27" s="5">
        <f t="shared" si="6"/>
        <v>0.10236416573229125</v>
      </c>
      <c r="Q27" s="26">
        <f t="shared" si="1"/>
        <v>0.35659018089409622</v>
      </c>
      <c r="R27" s="15" t="str">
        <f t="shared" si="7"/>
        <v>High</v>
      </c>
    </row>
    <row r="28" spans="1:22" x14ac:dyDescent="0.35">
      <c r="A28" s="34" t="s">
        <v>38</v>
      </c>
      <c r="B28" s="5">
        <f>RTI!B28/RTI!$B$29</f>
        <v>0.24965439447577464</v>
      </c>
      <c r="C28" s="5">
        <f>RTI!C28/RTI!$C$29</f>
        <v>0.45810147989278854</v>
      </c>
      <c r="D28" s="5">
        <f>RTI!D28/RTI!$D$29</f>
        <v>0.21938420457877064</v>
      </c>
      <c r="E28" s="5">
        <f>RTI!E28/RTI!$E$29</f>
        <v>1.274845562561251E-2</v>
      </c>
      <c r="F28" s="5">
        <f>RTI!F28/RTI!$F$29</f>
        <v>2.2198156921402798E-2</v>
      </c>
      <c r="G28" s="5">
        <f>RTI!G28/RTI!$G$29</f>
        <v>-0.2912595791156275</v>
      </c>
      <c r="J28" s="34" t="s">
        <v>38</v>
      </c>
      <c r="K28" s="5">
        <f t="shared" si="2"/>
        <v>2.8188892186017993E-2</v>
      </c>
      <c r="L28" s="5">
        <f t="shared" si="3"/>
        <v>9.6299892534049927E-2</v>
      </c>
      <c r="M28" s="5">
        <f t="shared" si="0"/>
        <v>4.886650538823549E-2</v>
      </c>
      <c r="N28" s="5">
        <f t="shared" si="4"/>
        <v>1.850105188294177E-3</v>
      </c>
      <c r="O28" s="5">
        <f t="shared" si="5"/>
        <v>3.0269055950155437E-3</v>
      </c>
      <c r="P28" s="5">
        <f t="shared" si="6"/>
        <v>-5.0285063736586019E-2</v>
      </c>
      <c r="Q28" s="26">
        <f t="shared" si="1"/>
        <v>0.12794723715502709</v>
      </c>
      <c r="R28" s="15" t="str">
        <f t="shared" si="7"/>
        <v>Low</v>
      </c>
    </row>
    <row r="29" spans="1:22" x14ac:dyDescent="0.35">
      <c r="Q29" s="27">
        <f>AVERAGE(Q3:Q27)</f>
        <v>0.22245816867267923</v>
      </c>
      <c r="R29" t="s">
        <v>45</v>
      </c>
    </row>
    <row r="30" spans="1:22" x14ac:dyDescent="0.35">
      <c r="Q30" s="27">
        <f>_xlfn.STDEV.S(Q3:Q27)</f>
        <v>0.12322647734578064</v>
      </c>
      <c r="R30" t="s">
        <v>46</v>
      </c>
    </row>
    <row r="31" spans="1:22" x14ac:dyDescent="0.35">
      <c r="Q31" s="38">
        <v>-1</v>
      </c>
      <c r="R31" s="39" t="s">
        <v>47</v>
      </c>
      <c r="S31" s="40" t="s">
        <v>48</v>
      </c>
      <c r="T31" s="41">
        <f>Q29-(0.5*Q30)</f>
        <v>0.16084492999978892</v>
      </c>
      <c r="U31" s="1">
        <f>COUNTIF($R$3:$R$27,R31)</f>
        <v>8</v>
      </c>
      <c r="V31" s="42">
        <f>U31/$U$36</f>
        <v>0.32</v>
      </c>
    </row>
    <row r="32" spans="1:22" x14ac:dyDescent="0.35">
      <c r="Q32" s="38">
        <f>T31</f>
        <v>0.16084492999978892</v>
      </c>
      <c r="R32" s="39" t="s">
        <v>49</v>
      </c>
      <c r="S32" s="40" t="s">
        <v>50</v>
      </c>
      <c r="T32" s="41">
        <f>Q29</f>
        <v>0.22245816867267923</v>
      </c>
      <c r="U32" s="1">
        <f t="shared" ref="U32:U35" si="8">COUNTIF($R$3:$R$27,R32)</f>
        <v>4</v>
      </c>
      <c r="V32" s="42">
        <f t="shared" ref="V32:V35" si="9">U32/$U$36</f>
        <v>0.16</v>
      </c>
    </row>
    <row r="33" spans="17:22" x14ac:dyDescent="0.35">
      <c r="Q33" s="38">
        <f>T32</f>
        <v>0.22245816867267923</v>
      </c>
      <c r="R33" s="39" t="s">
        <v>51</v>
      </c>
      <c r="S33" s="40" t="s">
        <v>52</v>
      </c>
      <c r="T33" s="41">
        <f>Q29+(0.5*Q30)</f>
        <v>0.28407140734556957</v>
      </c>
      <c r="U33" s="1">
        <f t="shared" si="8"/>
        <v>3</v>
      </c>
      <c r="V33" s="42">
        <f t="shared" si="9"/>
        <v>0.12</v>
      </c>
    </row>
    <row r="34" spans="17:22" x14ac:dyDescent="0.35">
      <c r="Q34" s="38">
        <f>T33</f>
        <v>0.28407140734556957</v>
      </c>
      <c r="R34" s="39" t="s">
        <v>53</v>
      </c>
      <c r="S34" s="40" t="s">
        <v>54</v>
      </c>
      <c r="T34" s="41">
        <f>Q29+Q30</f>
        <v>0.34568464601845988</v>
      </c>
      <c r="U34" s="1">
        <f t="shared" si="8"/>
        <v>7</v>
      </c>
      <c r="V34" s="42">
        <f t="shared" si="9"/>
        <v>0.28000000000000003</v>
      </c>
    </row>
    <row r="35" spans="17:22" x14ac:dyDescent="0.35">
      <c r="Q35" s="38">
        <f>T34</f>
        <v>0.34568464601845988</v>
      </c>
      <c r="R35" s="39" t="s">
        <v>55</v>
      </c>
      <c r="S35" s="40" t="s">
        <v>56</v>
      </c>
      <c r="T35" s="41">
        <v>1</v>
      </c>
      <c r="U35" s="1">
        <f t="shared" si="8"/>
        <v>3</v>
      </c>
      <c r="V35" s="42">
        <f t="shared" si="9"/>
        <v>0.12</v>
      </c>
    </row>
    <row r="36" spans="17:22" x14ac:dyDescent="0.35">
      <c r="U36" s="1">
        <f>SUM(U31:U35)</f>
        <v>25</v>
      </c>
      <c r="V36" s="43">
        <f>SUM(V31:V35)</f>
        <v>1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RTI</vt:lpstr>
      <vt:lpstr> RTI Weight Calculations</vt:lpstr>
      <vt:lpstr>STD RTI with Dist Classfication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2023-09-01T16:29:08Z</dcterms:created>
  <dcterms:modified xsi:type="dcterms:W3CDTF">2023-09-01T16:30:13Z</dcterms:modified>
  <cp:category/>
  <cp:contentStatus/>
</cp:coreProperties>
</file>